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omments1.xml" ContentType="application/vnd.openxmlformats-officedocument.spreadsheetml.comment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8688" activeTab="4"/>
  </bookViews>
  <sheets>
    <sheet name="6 лет назад" sheetId="2" r:id="rId1"/>
    <sheet name="события (пивот)" sheetId="7" r:id="rId2"/>
    <sheet name="События" sheetId="5" r:id="rId3"/>
    <sheet name="Ежедневник и план" sheetId="9" r:id="rId4"/>
    <sheet name="Сессии" sheetId="3" r:id="rId5"/>
    <sheet name="По дням" sheetId="8" r:id="rId6"/>
    <sheet name="Календарик" sheetId="1" r:id="rId7"/>
    <sheet name="возраст" sheetId="6" r:id="rId8"/>
  </sheets>
  <externalReferences>
    <externalReference r:id="rId9"/>
  </externalReferences>
  <definedNames>
    <definedName name="_xlnm._FilterDatabase" localSheetId="0" hidden="1">'6 лет назад'!$A$1:$G$85</definedName>
    <definedName name="_xlnm._FilterDatabase" localSheetId="7" hidden="1">возраст!$A$1:$H$30</definedName>
    <definedName name="_xlnm._FilterDatabase" localSheetId="3" hidden="1">'Ежедневник и план'!$A$1:$G$63</definedName>
    <definedName name="_xlnm._FilterDatabase" localSheetId="6" hidden="1">Календарик!$A$1:$T$1</definedName>
    <definedName name="_xlnm._FilterDatabase" localSheetId="5" hidden="1">'По дням'!$A$1:$L$113</definedName>
    <definedName name="_xlnm._FilterDatabase" localSheetId="4" hidden="1">Сессии!$A$1:$K$49</definedName>
    <definedName name="_xlnm._FilterDatabase" localSheetId="2" hidden="1">События!$A$5:$J$99</definedName>
    <definedName name="game" localSheetId="7">[1]Сессии!$A:$K</definedName>
    <definedName name="game">Сессии!$A:$K</definedName>
    <definedName name="plays" localSheetId="7">#REF!</definedName>
    <definedName name="today" localSheetId="7">MAXA('[1]Ежедневник и план'!$J:$J)</definedName>
    <definedName name="today">MAXA('Ежедневник и план'!$J:$J)</definedName>
    <definedName name="xxx">DATE(2019,4,3)</definedName>
    <definedName name="Срез_Категория">#N/A</definedName>
  </definedNames>
  <calcPr calcId="145621"/>
  <pivotCaches>
    <pivotCache cacheId="1" r:id="rId10"/>
    <pivotCache cacheId="2" r:id="rId11"/>
    <pivotCache cacheId="3" r:id="rId12"/>
    <pivotCache cacheId="15" r:id="rId13"/>
  </pivotCaches>
  <extLst>
    <ext xmlns:x14="http://schemas.microsoft.com/office/spreadsheetml/2009/9/main" uri="{BBE1A952-AA13-448e-AADC-164F8A28A991}">
      <x14:slicerCaches>
        <x14:slicerCache r:id="rId14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P36" i="9" l="1"/>
  <c r="P37" i="9"/>
  <c r="F53" i="3" l="1"/>
  <c r="F52" i="3" l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2" i="2"/>
  <c r="F51" i="3" l="1"/>
  <c r="K134" i="8"/>
  <c r="K135" i="8" s="1"/>
  <c r="I134" i="8"/>
  <c r="I135" i="8" s="1"/>
  <c r="A134" i="8"/>
  <c r="I136" i="8" l="1"/>
  <c r="B135" i="8"/>
  <c r="K136" i="8"/>
  <c r="A135" i="8"/>
  <c r="B134" i="8"/>
  <c r="D5" i="5"/>
  <c r="I5" i="5" s="1"/>
  <c r="G5" i="5" s="1"/>
  <c r="E99" i="5"/>
  <c r="H99" i="5"/>
  <c r="I99" i="5"/>
  <c r="G99" i="5" s="1"/>
  <c r="J99" i="5"/>
  <c r="E98" i="5"/>
  <c r="H98" i="5"/>
  <c r="I98" i="5"/>
  <c r="G98" i="5" s="1"/>
  <c r="J98" i="5"/>
  <c r="F50" i="3"/>
  <c r="F99" i="5" l="1"/>
  <c r="I137" i="8"/>
  <c r="B137" i="8" s="1"/>
  <c r="B136" i="8"/>
  <c r="K137" i="8"/>
  <c r="A137" i="8" s="1"/>
  <c r="A136" i="8"/>
  <c r="F98" i="5"/>
  <c r="K130" i="8"/>
  <c r="A130" i="8" s="1"/>
  <c r="I130" i="8"/>
  <c r="I131" i="8" s="1"/>
  <c r="I132" i="8" l="1"/>
  <c r="B131" i="8"/>
  <c r="K131" i="8"/>
  <c r="B130" i="8"/>
  <c r="T1" i="1"/>
  <c r="L1" i="1" s="1"/>
  <c r="S1" i="1"/>
  <c r="R1" i="1"/>
  <c r="Q1" i="1"/>
  <c r="P1" i="1"/>
  <c r="O1" i="1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A45" i="9"/>
  <c r="B44" i="9"/>
  <c r="A44" i="9"/>
  <c r="B43" i="9"/>
  <c r="A43" i="9"/>
  <c r="B42" i="9"/>
  <c r="A42" i="9"/>
  <c r="B41" i="9"/>
  <c r="A41" i="9"/>
  <c r="B40" i="9"/>
  <c r="A40" i="9"/>
  <c r="B39" i="9"/>
  <c r="A39" i="9"/>
  <c r="B38" i="9"/>
  <c r="A38" i="9"/>
  <c r="B37" i="9"/>
  <c r="A37" i="9"/>
  <c r="B36" i="9"/>
  <c r="A36" i="9"/>
  <c r="B35" i="9"/>
  <c r="A35" i="9"/>
  <c r="B34" i="9"/>
  <c r="A34" i="9"/>
  <c r="B33" i="9"/>
  <c r="A33" i="9"/>
  <c r="B32" i="9"/>
  <c r="A32" i="9"/>
  <c r="B31" i="9"/>
  <c r="A31" i="9"/>
  <c r="B30" i="9"/>
  <c r="A30" i="9"/>
  <c r="B29" i="9"/>
  <c r="A29" i="9"/>
  <c r="B28" i="9"/>
  <c r="A28" i="9"/>
  <c r="B27" i="9"/>
  <c r="A27" i="9"/>
  <c r="B26" i="9"/>
  <c r="A26" i="9"/>
  <c r="B25" i="9"/>
  <c r="A25" i="9"/>
  <c r="B24" i="9"/>
  <c r="A24" i="9"/>
  <c r="B23" i="9"/>
  <c r="A23" i="9"/>
  <c r="B22" i="9"/>
  <c r="A22" i="9"/>
  <c r="B21" i="9"/>
  <c r="A21" i="9"/>
  <c r="B20" i="9"/>
  <c r="A20" i="9"/>
  <c r="B19" i="9"/>
  <c r="A19" i="9"/>
  <c r="B18" i="9"/>
  <c r="A18" i="9"/>
  <c r="B17" i="9"/>
  <c r="A17" i="9"/>
  <c r="B16" i="9"/>
  <c r="A16" i="9"/>
  <c r="B15" i="9"/>
  <c r="A15" i="9"/>
  <c r="B14" i="9"/>
  <c r="A14" i="9"/>
  <c r="B13" i="9"/>
  <c r="A13" i="9"/>
  <c r="B12" i="9"/>
  <c r="A12" i="9"/>
  <c r="B11" i="9"/>
  <c r="A11" i="9"/>
  <c r="B10" i="9"/>
  <c r="A10" i="9"/>
  <c r="B9" i="9"/>
  <c r="A9" i="9"/>
  <c r="B8" i="9"/>
  <c r="A8" i="9"/>
  <c r="B7" i="9"/>
  <c r="A7" i="9"/>
  <c r="B6" i="9"/>
  <c r="A6" i="9"/>
  <c r="B5" i="9"/>
  <c r="A5" i="9"/>
  <c r="B4" i="9"/>
  <c r="A4" i="9"/>
  <c r="B3" i="9"/>
  <c r="A3" i="9"/>
  <c r="B2" i="9"/>
  <c r="A2" i="9"/>
  <c r="Q4" i="9"/>
  <c r="Q5" i="9"/>
  <c r="P3" i="9"/>
  <c r="P4" i="9"/>
  <c r="P5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2" i="9"/>
  <c r="K126" i="8"/>
  <c r="K127" i="8" s="1"/>
  <c r="A126" i="8"/>
  <c r="K123" i="8"/>
  <c r="K124" i="8" s="1"/>
  <c r="A123" i="8"/>
  <c r="A122" i="8"/>
  <c r="K94" i="8"/>
  <c r="K98" i="8" s="1"/>
  <c r="K92" i="8"/>
  <c r="A92" i="8" s="1"/>
  <c r="K91" i="8"/>
  <c r="A91" i="8"/>
  <c r="A90" i="8"/>
  <c r="K46" i="8"/>
  <c r="K50" i="8" s="1"/>
  <c r="K43" i="8"/>
  <c r="K44" i="8" s="1"/>
  <c r="A43" i="8"/>
  <c r="A42" i="8"/>
  <c r="A13" i="8"/>
  <c r="A12" i="8"/>
  <c r="A11" i="8"/>
  <c r="A10" i="8"/>
  <c r="K6" i="8"/>
  <c r="K10" i="8" s="1"/>
  <c r="I6" i="8"/>
  <c r="I10" i="8" s="1"/>
  <c r="A6" i="8"/>
  <c r="K3" i="8"/>
  <c r="K4" i="8" s="1"/>
  <c r="I3" i="8"/>
  <c r="I4" i="8" s="1"/>
  <c r="A3" i="8"/>
  <c r="B2" i="8"/>
  <c r="A2" i="8"/>
  <c r="J5" i="7"/>
  <c r="J4" i="7"/>
  <c r="H30" i="6"/>
  <c r="F30" i="6"/>
  <c r="H29" i="6"/>
  <c r="F29" i="6"/>
  <c r="H28" i="6"/>
  <c r="F28" i="6"/>
  <c r="H27" i="6"/>
  <c r="F27" i="6"/>
  <c r="H26" i="6"/>
  <c r="F26" i="6"/>
  <c r="H25" i="6"/>
  <c r="F25" i="6"/>
  <c r="H24" i="6"/>
  <c r="F24" i="6"/>
  <c r="H23" i="6"/>
  <c r="F23" i="6"/>
  <c r="H22" i="6"/>
  <c r="F22" i="6"/>
  <c r="H21" i="6"/>
  <c r="F21" i="6"/>
  <c r="H20" i="6"/>
  <c r="F20" i="6"/>
  <c r="H19" i="6"/>
  <c r="F19" i="6"/>
  <c r="H18" i="6"/>
  <c r="F18" i="6"/>
  <c r="H17" i="6"/>
  <c r="F17" i="6"/>
  <c r="H16" i="6"/>
  <c r="F16" i="6"/>
  <c r="H15" i="6"/>
  <c r="F15" i="6"/>
  <c r="H14" i="6"/>
  <c r="F14" i="6"/>
  <c r="H13" i="6"/>
  <c r="F13" i="6"/>
  <c r="H12" i="6"/>
  <c r="F12" i="6"/>
  <c r="H11" i="6"/>
  <c r="F11" i="6"/>
  <c r="H10" i="6"/>
  <c r="F10" i="6"/>
  <c r="H9" i="6"/>
  <c r="F9" i="6"/>
  <c r="H8" i="6"/>
  <c r="F8" i="6"/>
  <c r="H7" i="6"/>
  <c r="F7" i="6"/>
  <c r="H6" i="6"/>
  <c r="F6" i="6"/>
  <c r="H5" i="6"/>
  <c r="F5" i="6"/>
  <c r="H4" i="6"/>
  <c r="F4" i="6"/>
  <c r="H3" i="6"/>
  <c r="F3" i="6"/>
  <c r="H2" i="6"/>
  <c r="F2" i="6"/>
  <c r="Q6" i="9"/>
  <c r="L63" i="3" l="1"/>
  <c r="M1" i="1"/>
  <c r="A131" i="8"/>
  <c r="K132" i="8"/>
  <c r="I133" i="8"/>
  <c r="B133" i="8" s="1"/>
  <c r="B132" i="8"/>
  <c r="I5" i="8"/>
  <c r="B5" i="8" s="1"/>
  <c r="B4" i="8"/>
  <c r="K14" i="8"/>
  <c r="K11" i="8"/>
  <c r="K12" i="8" s="1"/>
  <c r="K13" i="8" s="1"/>
  <c r="K54" i="8"/>
  <c r="K51" i="8"/>
  <c r="A50" i="8"/>
  <c r="I14" i="8"/>
  <c r="I11" i="8"/>
  <c r="B10" i="8"/>
  <c r="A44" i="8"/>
  <c r="K45" i="8"/>
  <c r="A45" i="8" s="1"/>
  <c r="A4" i="8"/>
  <c r="K5" i="8"/>
  <c r="A5" i="8" s="1"/>
  <c r="K102" i="8"/>
  <c r="A98" i="8"/>
  <c r="K99" i="8"/>
  <c r="K7" i="8"/>
  <c r="K93" i="8"/>
  <c r="A93" i="8" s="1"/>
  <c r="K95" i="8"/>
  <c r="A46" i="8"/>
  <c r="A94" i="8"/>
  <c r="K125" i="8"/>
  <c r="A125" i="8" s="1"/>
  <c r="A124" i="8"/>
  <c r="B3" i="8"/>
  <c r="B6" i="8"/>
  <c r="K47" i="8"/>
  <c r="I7" i="8"/>
  <c r="K128" i="8"/>
  <c r="A127" i="8"/>
  <c r="K133" i="8" l="1"/>
  <c r="A133" i="8" s="1"/>
  <c r="A132" i="8"/>
  <c r="K129" i="8"/>
  <c r="A129" i="8" s="1"/>
  <c r="A128" i="8"/>
  <c r="A99" i="8"/>
  <c r="K100" i="8"/>
  <c r="I12" i="8"/>
  <c r="B11" i="8"/>
  <c r="K58" i="8"/>
  <c r="K55" i="8"/>
  <c r="A54" i="8"/>
  <c r="I8" i="8"/>
  <c r="B7" i="8"/>
  <c r="A95" i="8"/>
  <c r="K96" i="8"/>
  <c r="I18" i="8"/>
  <c r="I15" i="8"/>
  <c r="B14" i="8"/>
  <c r="K48" i="8"/>
  <c r="A47" i="8"/>
  <c r="A102" i="8"/>
  <c r="K106" i="8"/>
  <c r="K103" i="8"/>
  <c r="A14" i="8"/>
  <c r="K18" i="8"/>
  <c r="K15" i="8"/>
  <c r="A7" i="8"/>
  <c r="K8" i="8"/>
  <c r="K52" i="8"/>
  <c r="A51" i="8"/>
  <c r="A52" i="8" l="1"/>
  <c r="K53" i="8"/>
  <c r="A53" i="8" s="1"/>
  <c r="A18" i="8"/>
  <c r="K22" i="8"/>
  <c r="K19" i="8"/>
  <c r="A103" i="8"/>
  <c r="K104" i="8"/>
  <c r="A48" i="8"/>
  <c r="K49" i="8"/>
  <c r="A49" i="8" s="1"/>
  <c r="A96" i="8"/>
  <c r="K97" i="8"/>
  <c r="A97" i="8" s="1"/>
  <c r="I13" i="8"/>
  <c r="B13" i="8" s="1"/>
  <c r="B12" i="8"/>
  <c r="A15" i="8"/>
  <c r="K16" i="8"/>
  <c r="A106" i="8"/>
  <c r="K110" i="8"/>
  <c r="K107" i="8"/>
  <c r="K56" i="8"/>
  <c r="A55" i="8"/>
  <c r="A100" i="8"/>
  <c r="K101" i="8"/>
  <c r="A101" i="8" s="1"/>
  <c r="I16" i="8"/>
  <c r="B15" i="8"/>
  <c r="K62" i="8"/>
  <c r="K59" i="8"/>
  <c r="A58" i="8"/>
  <c r="A8" i="8"/>
  <c r="K9" i="8"/>
  <c r="A9" i="8" s="1"/>
  <c r="I22" i="8"/>
  <c r="I19" i="8"/>
  <c r="B18" i="8"/>
  <c r="I9" i="8"/>
  <c r="B9" i="8" s="1"/>
  <c r="B8" i="8"/>
  <c r="A19" i="8" l="1"/>
  <c r="K20" i="8"/>
  <c r="A22" i="8"/>
  <c r="K26" i="8"/>
  <c r="K23" i="8"/>
  <c r="A56" i="8"/>
  <c r="K57" i="8"/>
  <c r="A57" i="8" s="1"/>
  <c r="K66" i="8"/>
  <c r="K63" i="8"/>
  <c r="A62" i="8"/>
  <c r="I20" i="8"/>
  <c r="B19" i="8"/>
  <c r="I17" i="8"/>
  <c r="B17" i="8" s="1"/>
  <c r="B16" i="8"/>
  <c r="A16" i="8"/>
  <c r="K17" i="8"/>
  <c r="A17" i="8" s="1"/>
  <c r="A104" i="8"/>
  <c r="K105" i="8"/>
  <c r="A105" i="8" s="1"/>
  <c r="I26" i="8"/>
  <c r="I23" i="8"/>
  <c r="B22" i="8"/>
  <c r="K60" i="8"/>
  <c r="A59" i="8"/>
  <c r="A107" i="8"/>
  <c r="K108" i="8"/>
  <c r="A110" i="8"/>
  <c r="K114" i="8"/>
  <c r="K111" i="8"/>
  <c r="A108" i="8" l="1"/>
  <c r="K109" i="8"/>
  <c r="A109" i="8" s="1"/>
  <c r="K64" i="8"/>
  <c r="A63" i="8"/>
  <c r="A23" i="8"/>
  <c r="K24" i="8"/>
  <c r="A111" i="8"/>
  <c r="K112" i="8"/>
  <c r="I24" i="8"/>
  <c r="B23" i="8"/>
  <c r="K70" i="8"/>
  <c r="K67" i="8"/>
  <c r="A66" i="8"/>
  <c r="A26" i="8"/>
  <c r="K30" i="8"/>
  <c r="K27" i="8"/>
  <c r="A114" i="8"/>
  <c r="K118" i="8"/>
  <c r="K115" i="8"/>
  <c r="I30" i="8"/>
  <c r="I27" i="8"/>
  <c r="B26" i="8"/>
  <c r="I21" i="8"/>
  <c r="B21" i="8" s="1"/>
  <c r="B20" i="8"/>
  <c r="A60" i="8"/>
  <c r="K61" i="8"/>
  <c r="A61" i="8" s="1"/>
  <c r="A20" i="8"/>
  <c r="K21" i="8"/>
  <c r="A21" i="8" s="1"/>
  <c r="I34" i="8" l="1"/>
  <c r="I31" i="8"/>
  <c r="B30" i="8"/>
  <c r="A27" i="8"/>
  <c r="K28" i="8"/>
  <c r="K68" i="8"/>
  <c r="A67" i="8"/>
  <c r="A112" i="8"/>
  <c r="K113" i="8"/>
  <c r="A113" i="8" s="1"/>
  <c r="A115" i="8"/>
  <c r="K116" i="8"/>
  <c r="A30" i="8"/>
  <c r="K34" i="8"/>
  <c r="K31" i="8"/>
  <c r="K74" i="8"/>
  <c r="K71" i="8"/>
  <c r="A70" i="8"/>
  <c r="A64" i="8"/>
  <c r="K65" i="8"/>
  <c r="A65" i="8" s="1"/>
  <c r="A24" i="8"/>
  <c r="K25" i="8"/>
  <c r="A25" i="8" s="1"/>
  <c r="A118" i="8"/>
  <c r="K119" i="8"/>
  <c r="I28" i="8"/>
  <c r="B27" i="8"/>
  <c r="I25" i="8"/>
  <c r="B25" i="8" s="1"/>
  <c r="B24" i="8"/>
  <c r="A119" i="8" l="1"/>
  <c r="K120" i="8"/>
  <c r="K78" i="8"/>
  <c r="K75" i="8"/>
  <c r="A74" i="8"/>
  <c r="A116" i="8"/>
  <c r="K117" i="8"/>
  <c r="A117" i="8" s="1"/>
  <c r="I29" i="8"/>
  <c r="B29" i="8" s="1"/>
  <c r="B28" i="8"/>
  <c r="A31" i="8"/>
  <c r="K32" i="8"/>
  <c r="A68" i="8"/>
  <c r="K69" i="8"/>
  <c r="A69" i="8" s="1"/>
  <c r="I32" i="8"/>
  <c r="B31" i="8"/>
  <c r="K72" i="8"/>
  <c r="A71" i="8"/>
  <c r="A34" i="8"/>
  <c r="K38" i="8"/>
  <c r="K35" i="8"/>
  <c r="A28" i="8"/>
  <c r="K29" i="8"/>
  <c r="A29" i="8" s="1"/>
  <c r="I38" i="8"/>
  <c r="I35" i="8"/>
  <c r="B34" i="8"/>
  <c r="I36" i="8" l="1"/>
  <c r="B35" i="8"/>
  <c r="A35" i="8"/>
  <c r="K36" i="8"/>
  <c r="A72" i="8"/>
  <c r="K73" i="8"/>
  <c r="A73" i="8" s="1"/>
  <c r="K76" i="8"/>
  <c r="A75" i="8"/>
  <c r="I42" i="8"/>
  <c r="I39" i="8"/>
  <c r="B38" i="8"/>
  <c r="A38" i="8"/>
  <c r="K39" i="8"/>
  <c r="A32" i="8"/>
  <c r="K33" i="8"/>
  <c r="A33" i="8" s="1"/>
  <c r="K82" i="8"/>
  <c r="K79" i="8"/>
  <c r="A78" i="8"/>
  <c r="I33" i="8"/>
  <c r="B33" i="8" s="1"/>
  <c r="B32" i="8"/>
  <c r="A120" i="8"/>
  <c r="K121" i="8"/>
  <c r="A121" i="8" s="1"/>
  <c r="A36" i="8" l="1"/>
  <c r="K37" i="8"/>
  <c r="A37" i="8" s="1"/>
  <c r="A76" i="8"/>
  <c r="K77" i="8"/>
  <c r="A77" i="8" s="1"/>
  <c r="K86" i="8"/>
  <c r="K83" i="8"/>
  <c r="A82" i="8"/>
  <c r="I40" i="8"/>
  <c r="B39" i="8"/>
  <c r="K80" i="8"/>
  <c r="A79" i="8"/>
  <c r="A39" i="8"/>
  <c r="K40" i="8"/>
  <c r="I46" i="8"/>
  <c r="B42" i="8"/>
  <c r="I43" i="8"/>
  <c r="I37" i="8"/>
  <c r="B37" i="8" s="1"/>
  <c r="B36" i="8"/>
  <c r="B46" i="8" l="1"/>
  <c r="I50" i="8"/>
  <c r="I47" i="8"/>
  <c r="A80" i="8"/>
  <c r="K81" i="8"/>
  <c r="A81" i="8" s="1"/>
  <c r="K84" i="8"/>
  <c r="A83" i="8"/>
  <c r="B43" i="8"/>
  <c r="I44" i="8"/>
  <c r="I41" i="8"/>
  <c r="B41" i="8" s="1"/>
  <c r="B40" i="8"/>
  <c r="A40" i="8"/>
  <c r="K41" i="8"/>
  <c r="A41" i="8" s="1"/>
  <c r="K87" i="8"/>
  <c r="A86" i="8"/>
  <c r="B47" i="8" l="1"/>
  <c r="I48" i="8"/>
  <c r="K88" i="8"/>
  <c r="A87" i="8"/>
  <c r="A84" i="8"/>
  <c r="K85" i="8"/>
  <c r="A85" i="8" s="1"/>
  <c r="B50" i="8"/>
  <c r="I54" i="8"/>
  <c r="I51" i="8"/>
  <c r="B44" i="8"/>
  <c r="I45" i="8"/>
  <c r="B45" i="8" s="1"/>
  <c r="A88" i="8" l="1"/>
  <c r="K89" i="8"/>
  <c r="A89" i="8" s="1"/>
  <c r="B48" i="8"/>
  <c r="I49" i="8"/>
  <c r="B49" i="8" s="1"/>
  <c r="B54" i="8"/>
  <c r="I58" i="8"/>
  <c r="I55" i="8"/>
  <c r="B51" i="8"/>
  <c r="I52" i="8"/>
  <c r="B55" i="8" l="1"/>
  <c r="I56" i="8"/>
  <c r="B58" i="8"/>
  <c r="I62" i="8"/>
  <c r="I59" i="8"/>
  <c r="B52" i="8"/>
  <c r="I53" i="8"/>
  <c r="B53" i="8" s="1"/>
  <c r="B59" i="8" l="1"/>
  <c r="I60" i="8"/>
  <c r="B62" i="8"/>
  <c r="I66" i="8"/>
  <c r="I63" i="8"/>
  <c r="B56" i="8"/>
  <c r="I57" i="8"/>
  <c r="B57" i="8" s="1"/>
  <c r="B63" i="8" l="1"/>
  <c r="I64" i="8"/>
  <c r="B66" i="8"/>
  <c r="I70" i="8"/>
  <c r="I67" i="8"/>
  <c r="B60" i="8"/>
  <c r="I61" i="8"/>
  <c r="B61" i="8" s="1"/>
  <c r="B67" i="8" l="1"/>
  <c r="I68" i="8"/>
  <c r="B70" i="8"/>
  <c r="I74" i="8"/>
  <c r="I71" i="8"/>
  <c r="B64" i="8"/>
  <c r="I65" i="8"/>
  <c r="B65" i="8" s="1"/>
  <c r="B71" i="8" l="1"/>
  <c r="I72" i="8"/>
  <c r="B74" i="8"/>
  <c r="I78" i="8"/>
  <c r="I75" i="8"/>
  <c r="B68" i="8"/>
  <c r="I69" i="8"/>
  <c r="B69" i="8" s="1"/>
  <c r="B75" i="8" l="1"/>
  <c r="I76" i="8"/>
  <c r="B78" i="8"/>
  <c r="I82" i="8"/>
  <c r="I79" i="8"/>
  <c r="B72" i="8"/>
  <c r="I73" i="8"/>
  <c r="B73" i="8" s="1"/>
  <c r="B79" i="8" l="1"/>
  <c r="I80" i="8"/>
  <c r="B82" i="8"/>
  <c r="I86" i="8"/>
  <c r="I83" i="8"/>
  <c r="B76" i="8"/>
  <c r="I77" i="8"/>
  <c r="B77" i="8" s="1"/>
  <c r="B83" i="8" l="1"/>
  <c r="I84" i="8"/>
  <c r="B86" i="8"/>
  <c r="I90" i="8"/>
  <c r="I87" i="8"/>
  <c r="B80" i="8"/>
  <c r="I81" i="8"/>
  <c r="B81" i="8" s="1"/>
  <c r="B87" i="8" l="1"/>
  <c r="I88" i="8"/>
  <c r="I94" i="8"/>
  <c r="I91" i="8"/>
  <c r="B90" i="8"/>
  <c r="B84" i="8"/>
  <c r="I85" i="8"/>
  <c r="B85" i="8" s="1"/>
  <c r="I92" i="8" l="1"/>
  <c r="B91" i="8"/>
  <c r="I98" i="8"/>
  <c r="I95" i="8"/>
  <c r="B94" i="8"/>
  <c r="B88" i="8"/>
  <c r="I89" i="8"/>
  <c r="B89" i="8" s="1"/>
  <c r="I96" i="8" l="1"/>
  <c r="B95" i="8"/>
  <c r="I102" i="8"/>
  <c r="I99" i="8"/>
  <c r="B98" i="8"/>
  <c r="I93" i="8"/>
  <c r="B93" i="8" s="1"/>
  <c r="B92" i="8"/>
  <c r="I100" i="8" l="1"/>
  <c r="B99" i="8"/>
  <c r="I106" i="8"/>
  <c r="I103" i="8"/>
  <c r="B102" i="8"/>
  <c r="I97" i="8"/>
  <c r="B97" i="8" s="1"/>
  <c r="B96" i="8"/>
  <c r="I101" i="8" l="1"/>
  <c r="B101" i="8" s="1"/>
  <c r="B100" i="8"/>
  <c r="I104" i="8"/>
  <c r="B103" i="8"/>
  <c r="I110" i="8"/>
  <c r="I107" i="8"/>
  <c r="B106" i="8"/>
  <c r="I114" i="8" l="1"/>
  <c r="I111" i="8"/>
  <c r="B110" i="8"/>
  <c r="I105" i="8"/>
  <c r="B105" i="8" s="1"/>
  <c r="B104" i="8"/>
  <c r="I108" i="8"/>
  <c r="B107" i="8"/>
  <c r="I109" i="8" l="1"/>
  <c r="B109" i="8" s="1"/>
  <c r="B108" i="8"/>
  <c r="I112" i="8"/>
  <c r="B111" i="8"/>
  <c r="I118" i="8"/>
  <c r="I115" i="8"/>
  <c r="B114" i="8"/>
  <c r="I113" i="8" l="1"/>
  <c r="B113" i="8" s="1"/>
  <c r="B112" i="8"/>
  <c r="I116" i="8"/>
  <c r="B115" i="8"/>
  <c r="I122" i="8"/>
  <c r="I119" i="8"/>
  <c r="B118" i="8"/>
  <c r="I126" i="8" l="1"/>
  <c r="I123" i="8"/>
  <c r="B122" i="8"/>
  <c r="I117" i="8"/>
  <c r="B117" i="8" s="1"/>
  <c r="B116" i="8"/>
  <c r="I120" i="8"/>
  <c r="B119" i="8"/>
  <c r="I121" i="8" l="1"/>
  <c r="B121" i="8" s="1"/>
  <c r="B120" i="8"/>
  <c r="I124" i="8"/>
  <c r="B123" i="8"/>
  <c r="I127" i="8"/>
  <c r="B126" i="8"/>
  <c r="I128" i="8" l="1"/>
  <c r="B127" i="8"/>
  <c r="I125" i="8"/>
  <c r="B125" i="8" s="1"/>
  <c r="B124" i="8"/>
  <c r="I129" i="8" l="1"/>
  <c r="B129" i="8" s="1"/>
  <c r="B128" i="8"/>
  <c r="I56" i="1" l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7" i="5"/>
  <c r="I8" i="5"/>
  <c r="I9" i="5"/>
  <c r="G9" i="5" s="1"/>
  <c r="I10" i="5"/>
  <c r="G10" i="5" s="1"/>
  <c r="I11" i="5"/>
  <c r="I12" i="5"/>
  <c r="I13" i="5"/>
  <c r="G13" i="5" s="1"/>
  <c r="I14" i="5"/>
  <c r="G14" i="5" s="1"/>
  <c r="I15" i="5"/>
  <c r="I16" i="5"/>
  <c r="I17" i="5"/>
  <c r="G17" i="5" s="1"/>
  <c r="I18" i="5"/>
  <c r="G18" i="5" s="1"/>
  <c r="I19" i="5"/>
  <c r="I20" i="5"/>
  <c r="I21" i="5"/>
  <c r="G21" i="5" s="1"/>
  <c r="I22" i="5"/>
  <c r="G22" i="5" s="1"/>
  <c r="I23" i="5"/>
  <c r="I24" i="5"/>
  <c r="I25" i="5"/>
  <c r="G25" i="5" s="1"/>
  <c r="I26" i="5"/>
  <c r="G26" i="5" s="1"/>
  <c r="I27" i="5"/>
  <c r="I28" i="5"/>
  <c r="I29" i="5"/>
  <c r="G29" i="5" s="1"/>
  <c r="I30" i="5"/>
  <c r="G30" i="5" s="1"/>
  <c r="I31" i="5"/>
  <c r="I32" i="5"/>
  <c r="I33" i="5"/>
  <c r="G33" i="5" s="1"/>
  <c r="I34" i="5"/>
  <c r="G34" i="5" s="1"/>
  <c r="I35" i="5"/>
  <c r="I36" i="5"/>
  <c r="I37" i="5"/>
  <c r="G37" i="5" s="1"/>
  <c r="I38" i="5"/>
  <c r="G38" i="5" s="1"/>
  <c r="I39" i="5"/>
  <c r="I40" i="5"/>
  <c r="I41" i="5"/>
  <c r="G41" i="5" s="1"/>
  <c r="I42" i="5"/>
  <c r="G42" i="5" s="1"/>
  <c r="I43" i="5"/>
  <c r="I44" i="5"/>
  <c r="I45" i="5"/>
  <c r="G45" i="5" s="1"/>
  <c r="I46" i="5"/>
  <c r="G46" i="5" s="1"/>
  <c r="I47" i="5"/>
  <c r="I48" i="5"/>
  <c r="I49" i="5"/>
  <c r="G49" i="5" s="1"/>
  <c r="I50" i="5"/>
  <c r="G50" i="5" s="1"/>
  <c r="I51" i="5"/>
  <c r="G51" i="5" s="1"/>
  <c r="I52" i="5"/>
  <c r="I53" i="5"/>
  <c r="G53" i="5" s="1"/>
  <c r="I54" i="5"/>
  <c r="G54" i="5" s="1"/>
  <c r="I55" i="5"/>
  <c r="G55" i="5" s="1"/>
  <c r="I56" i="5"/>
  <c r="I57" i="5"/>
  <c r="G57" i="5" s="1"/>
  <c r="I58" i="5"/>
  <c r="G58" i="5" s="1"/>
  <c r="I59" i="5"/>
  <c r="I60" i="5"/>
  <c r="I61" i="5"/>
  <c r="G61" i="5" s="1"/>
  <c r="I62" i="5"/>
  <c r="G62" i="5" s="1"/>
  <c r="I63" i="5"/>
  <c r="G63" i="5" s="1"/>
  <c r="I64" i="5"/>
  <c r="I65" i="5"/>
  <c r="G65" i="5" s="1"/>
  <c r="I66" i="5"/>
  <c r="G66" i="5" s="1"/>
  <c r="I67" i="5"/>
  <c r="G67" i="5" s="1"/>
  <c r="I68" i="5"/>
  <c r="I69" i="5"/>
  <c r="G69" i="5" s="1"/>
  <c r="I70" i="5"/>
  <c r="G70" i="5" s="1"/>
  <c r="I71" i="5"/>
  <c r="I72" i="5"/>
  <c r="I73" i="5"/>
  <c r="G73" i="5" s="1"/>
  <c r="I74" i="5"/>
  <c r="G74" i="5" s="1"/>
  <c r="I75" i="5"/>
  <c r="G75" i="5" s="1"/>
  <c r="I76" i="5"/>
  <c r="I77" i="5"/>
  <c r="G77" i="5" s="1"/>
  <c r="I78" i="5"/>
  <c r="G78" i="5" s="1"/>
  <c r="I79" i="5"/>
  <c r="G79" i="5" s="1"/>
  <c r="I80" i="5"/>
  <c r="I81" i="5"/>
  <c r="G81" i="5" s="1"/>
  <c r="I82" i="5"/>
  <c r="I83" i="5"/>
  <c r="I84" i="5"/>
  <c r="I85" i="5"/>
  <c r="G85" i="5" s="1"/>
  <c r="I86" i="5"/>
  <c r="G86" i="5" s="1"/>
  <c r="I87" i="5"/>
  <c r="G87" i="5" s="1"/>
  <c r="I88" i="5"/>
  <c r="G88" i="5" s="1"/>
  <c r="I89" i="5"/>
  <c r="G89" i="5" s="1"/>
  <c r="I90" i="5"/>
  <c r="G90" i="5" s="1"/>
  <c r="I91" i="5"/>
  <c r="G91" i="5" s="1"/>
  <c r="I92" i="5"/>
  <c r="G92" i="5" s="1"/>
  <c r="I93" i="5"/>
  <c r="G93" i="5" s="1"/>
  <c r="I94" i="5"/>
  <c r="G94" i="5" s="1"/>
  <c r="I95" i="5"/>
  <c r="G95" i="5" s="1"/>
  <c r="I96" i="5"/>
  <c r="G96" i="5" s="1"/>
  <c r="I97" i="5"/>
  <c r="G97" i="5" s="1"/>
  <c r="I6" i="5"/>
  <c r="G6" i="5" s="1"/>
  <c r="F6" i="5" s="1"/>
  <c r="J97" i="5"/>
  <c r="E97" i="5"/>
  <c r="J96" i="5"/>
  <c r="E96" i="5"/>
  <c r="J95" i="5"/>
  <c r="E95" i="5"/>
  <c r="J94" i="5"/>
  <c r="E94" i="5"/>
  <c r="J93" i="5"/>
  <c r="E93" i="5"/>
  <c r="J92" i="5"/>
  <c r="E92" i="5"/>
  <c r="J91" i="5"/>
  <c r="E91" i="5"/>
  <c r="J90" i="5"/>
  <c r="E90" i="5"/>
  <c r="J89" i="5"/>
  <c r="E89" i="5"/>
  <c r="J88" i="5"/>
  <c r="E88" i="5"/>
  <c r="J87" i="5"/>
  <c r="E87" i="5"/>
  <c r="J86" i="5"/>
  <c r="E86" i="5"/>
  <c r="J85" i="5"/>
  <c r="E85" i="5"/>
  <c r="J84" i="5"/>
  <c r="E84" i="5"/>
  <c r="J83" i="5"/>
  <c r="E83" i="5"/>
  <c r="J82" i="5"/>
  <c r="E82" i="5"/>
  <c r="J81" i="5"/>
  <c r="H81" i="5"/>
  <c r="E81" i="5"/>
  <c r="J80" i="5"/>
  <c r="H80" i="5"/>
  <c r="G80" i="5"/>
  <c r="E80" i="5"/>
  <c r="J79" i="5"/>
  <c r="H79" i="5"/>
  <c r="E79" i="5"/>
  <c r="J78" i="5"/>
  <c r="H78" i="5"/>
  <c r="E78" i="5"/>
  <c r="J77" i="5"/>
  <c r="H77" i="5"/>
  <c r="E77" i="5"/>
  <c r="J76" i="5"/>
  <c r="G76" i="5"/>
  <c r="H76" i="5"/>
  <c r="E76" i="5"/>
  <c r="J75" i="5"/>
  <c r="H75" i="5"/>
  <c r="E75" i="5"/>
  <c r="J74" i="5"/>
  <c r="H74" i="5"/>
  <c r="E74" i="5"/>
  <c r="J73" i="5"/>
  <c r="H73" i="5"/>
  <c r="E73" i="5"/>
  <c r="J72" i="5"/>
  <c r="H72" i="5"/>
  <c r="G72" i="5"/>
  <c r="E72" i="5"/>
  <c r="J71" i="5"/>
  <c r="G71" i="5"/>
  <c r="H71" i="5"/>
  <c r="E71" i="5"/>
  <c r="J70" i="5"/>
  <c r="H70" i="5"/>
  <c r="E70" i="5"/>
  <c r="J69" i="5"/>
  <c r="H69" i="5"/>
  <c r="E69" i="5"/>
  <c r="J68" i="5"/>
  <c r="G68" i="5"/>
  <c r="H68" i="5"/>
  <c r="E68" i="5"/>
  <c r="J67" i="5"/>
  <c r="H67" i="5"/>
  <c r="E67" i="5"/>
  <c r="J66" i="5"/>
  <c r="H66" i="5"/>
  <c r="E66" i="5"/>
  <c r="J65" i="5"/>
  <c r="H65" i="5"/>
  <c r="E65" i="5"/>
  <c r="J64" i="5"/>
  <c r="G64" i="5"/>
  <c r="H64" i="5"/>
  <c r="E64" i="5"/>
  <c r="J63" i="5"/>
  <c r="H63" i="5"/>
  <c r="E63" i="5"/>
  <c r="J62" i="5"/>
  <c r="H62" i="5"/>
  <c r="E62" i="5"/>
  <c r="J61" i="5"/>
  <c r="H61" i="5"/>
  <c r="E61" i="5"/>
  <c r="J60" i="5"/>
  <c r="H60" i="5"/>
  <c r="G60" i="5"/>
  <c r="E60" i="5"/>
  <c r="J59" i="5"/>
  <c r="G59" i="5"/>
  <c r="H59" i="5"/>
  <c r="E59" i="5"/>
  <c r="J58" i="5"/>
  <c r="H58" i="5"/>
  <c r="E58" i="5"/>
  <c r="J57" i="5"/>
  <c r="H57" i="5"/>
  <c r="E57" i="5"/>
  <c r="J56" i="5"/>
  <c r="G56" i="5"/>
  <c r="H56" i="5"/>
  <c r="E56" i="5"/>
  <c r="J55" i="5"/>
  <c r="H55" i="5"/>
  <c r="E55" i="5"/>
  <c r="J54" i="5"/>
  <c r="H54" i="5"/>
  <c r="E54" i="5"/>
  <c r="J53" i="5"/>
  <c r="H53" i="5"/>
  <c r="E53" i="5"/>
  <c r="J52" i="5"/>
  <c r="H52" i="5"/>
  <c r="G52" i="5"/>
  <c r="E52" i="5"/>
  <c r="J51" i="5"/>
  <c r="H51" i="5"/>
  <c r="E51" i="5"/>
  <c r="J50" i="5"/>
  <c r="E50" i="5"/>
  <c r="J49" i="5"/>
  <c r="E49" i="5"/>
  <c r="J48" i="5"/>
  <c r="G48" i="5"/>
  <c r="E48" i="5"/>
  <c r="J47" i="5"/>
  <c r="G47" i="5"/>
  <c r="E47" i="5"/>
  <c r="J46" i="5"/>
  <c r="E46" i="5"/>
  <c r="J45" i="5"/>
  <c r="E45" i="5"/>
  <c r="J44" i="5"/>
  <c r="G44" i="5"/>
  <c r="E44" i="5"/>
  <c r="J43" i="5"/>
  <c r="G43" i="5"/>
  <c r="E43" i="5"/>
  <c r="J42" i="5"/>
  <c r="E42" i="5"/>
  <c r="J41" i="5"/>
  <c r="E41" i="5"/>
  <c r="J40" i="5"/>
  <c r="G40" i="5"/>
  <c r="H40" i="5"/>
  <c r="E40" i="5"/>
  <c r="J39" i="5"/>
  <c r="G39" i="5"/>
  <c r="H39" i="5"/>
  <c r="E39" i="5"/>
  <c r="J38" i="5"/>
  <c r="H38" i="5"/>
  <c r="E38" i="5"/>
  <c r="J37" i="5"/>
  <c r="H37" i="5"/>
  <c r="E37" i="5"/>
  <c r="J36" i="5"/>
  <c r="H36" i="5"/>
  <c r="G36" i="5"/>
  <c r="E36" i="5"/>
  <c r="J35" i="5"/>
  <c r="G35" i="5"/>
  <c r="H35" i="5"/>
  <c r="E35" i="5"/>
  <c r="J34" i="5"/>
  <c r="H34" i="5"/>
  <c r="E34" i="5"/>
  <c r="J33" i="5"/>
  <c r="H33" i="5"/>
  <c r="E33" i="5"/>
  <c r="J32" i="5"/>
  <c r="G32" i="5"/>
  <c r="H32" i="5"/>
  <c r="E32" i="5"/>
  <c r="J31" i="5"/>
  <c r="G31" i="5"/>
  <c r="H31" i="5"/>
  <c r="E31" i="5"/>
  <c r="J30" i="5"/>
  <c r="H30" i="5"/>
  <c r="E30" i="5"/>
  <c r="J29" i="5"/>
  <c r="H29" i="5"/>
  <c r="E29" i="5"/>
  <c r="J28" i="5"/>
  <c r="H28" i="5"/>
  <c r="G28" i="5"/>
  <c r="E28" i="5"/>
  <c r="J27" i="5"/>
  <c r="G27" i="5"/>
  <c r="H27" i="5"/>
  <c r="E27" i="5"/>
  <c r="J26" i="5"/>
  <c r="H26" i="5"/>
  <c r="E26" i="5"/>
  <c r="J25" i="5"/>
  <c r="H25" i="5"/>
  <c r="E25" i="5"/>
  <c r="J24" i="5"/>
  <c r="G24" i="5"/>
  <c r="H24" i="5"/>
  <c r="E24" i="5"/>
  <c r="J23" i="5"/>
  <c r="G23" i="5"/>
  <c r="H23" i="5"/>
  <c r="E23" i="5"/>
  <c r="J22" i="5"/>
  <c r="H22" i="5"/>
  <c r="E22" i="5"/>
  <c r="J21" i="5"/>
  <c r="H21" i="5"/>
  <c r="E21" i="5"/>
  <c r="J20" i="5"/>
  <c r="H20" i="5"/>
  <c r="G20" i="5"/>
  <c r="E20" i="5"/>
  <c r="J19" i="5"/>
  <c r="G19" i="5"/>
  <c r="H19" i="5"/>
  <c r="E19" i="5"/>
  <c r="J18" i="5"/>
  <c r="H18" i="5"/>
  <c r="E18" i="5"/>
  <c r="J17" i="5"/>
  <c r="H17" i="5"/>
  <c r="E17" i="5"/>
  <c r="J16" i="5"/>
  <c r="G16" i="5"/>
  <c r="H16" i="5"/>
  <c r="E16" i="5"/>
  <c r="J15" i="5"/>
  <c r="G15" i="5"/>
  <c r="H15" i="5"/>
  <c r="E15" i="5"/>
  <c r="J14" i="5"/>
  <c r="H14" i="5"/>
  <c r="E14" i="5"/>
  <c r="J13" i="5"/>
  <c r="H13" i="5"/>
  <c r="E13" i="5"/>
  <c r="J12" i="5"/>
  <c r="H12" i="5"/>
  <c r="G12" i="5"/>
  <c r="E12" i="5"/>
  <c r="J11" i="5"/>
  <c r="G11" i="5"/>
  <c r="H11" i="5"/>
  <c r="E11" i="5"/>
  <c r="J10" i="5"/>
  <c r="H10" i="5"/>
  <c r="E10" i="5"/>
  <c r="J9" i="5"/>
  <c r="H9" i="5"/>
  <c r="E9" i="5"/>
  <c r="J8" i="5"/>
  <c r="G8" i="5"/>
  <c r="H8" i="5"/>
  <c r="E8" i="5"/>
  <c r="J7" i="5"/>
  <c r="G7" i="5"/>
  <c r="H7" i="5"/>
  <c r="E7" i="5"/>
  <c r="J6" i="5"/>
  <c r="H6" i="5"/>
  <c r="E6" i="5"/>
  <c r="E5" i="5"/>
  <c r="F2" i="5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H84" i="5" s="1"/>
  <c r="F44" i="3"/>
  <c r="H90" i="5" s="1"/>
  <c r="F45" i="3"/>
  <c r="H91" i="5" s="1"/>
  <c r="F46" i="3"/>
  <c r="H94" i="5" s="1"/>
  <c r="F47" i="3"/>
  <c r="H95" i="5" s="1"/>
  <c r="F48" i="3"/>
  <c r="F49" i="3"/>
  <c r="F5" i="3"/>
  <c r="F4" i="3"/>
  <c r="F3" i="3"/>
  <c r="F2" i="3"/>
  <c r="A14" i="2"/>
  <c r="A26" i="2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H46" i="5" l="1"/>
  <c r="H47" i="5"/>
  <c r="H48" i="5"/>
  <c r="H49" i="5"/>
  <c r="H50" i="5"/>
  <c r="H43" i="5"/>
  <c r="H45" i="5"/>
  <c r="H42" i="5"/>
  <c r="H44" i="5"/>
  <c r="H41" i="5"/>
  <c r="H96" i="5"/>
  <c r="H97" i="5"/>
  <c r="H93" i="5"/>
  <c r="H92" i="5"/>
  <c r="H88" i="5"/>
  <c r="H89" i="5"/>
  <c r="H87" i="5"/>
  <c r="H83" i="5"/>
  <c r="H82" i="5"/>
  <c r="H85" i="5"/>
  <c r="H86" i="5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H5" i="5"/>
  <c r="A27" i="2"/>
  <c r="A38" i="2"/>
  <c r="F97" i="5" l="1"/>
  <c r="F95" i="5"/>
  <c r="F93" i="5"/>
  <c r="F91" i="5"/>
  <c r="F89" i="5"/>
  <c r="F87" i="5"/>
  <c r="F85" i="5"/>
  <c r="F13" i="5"/>
  <c r="F7" i="5"/>
  <c r="F3" i="5"/>
  <c r="A3" i="5" s="1"/>
  <c r="A5" i="5"/>
  <c r="F84" i="5"/>
  <c r="F81" i="5"/>
  <c r="F79" i="5"/>
  <c r="F77" i="5"/>
  <c r="F75" i="5"/>
  <c r="F73" i="5"/>
  <c r="F71" i="5"/>
  <c r="F69" i="5"/>
  <c r="F67" i="5"/>
  <c r="F65" i="5"/>
  <c r="F63" i="5"/>
  <c r="F61" i="5"/>
  <c r="F59" i="5"/>
  <c r="F57" i="5"/>
  <c r="F55" i="5"/>
  <c r="F53" i="5"/>
  <c r="F51" i="5"/>
  <c r="F49" i="5"/>
  <c r="F47" i="5"/>
  <c r="F45" i="5"/>
  <c r="F43" i="5"/>
  <c r="F41" i="5"/>
  <c r="F39" i="5"/>
  <c r="F37" i="5"/>
  <c r="F35" i="5"/>
  <c r="F33" i="5"/>
  <c r="F31" i="5"/>
  <c r="F29" i="5"/>
  <c r="F27" i="5"/>
  <c r="F25" i="5"/>
  <c r="F23" i="5"/>
  <c r="F21" i="5"/>
  <c r="F19" i="5"/>
  <c r="F17" i="5"/>
  <c r="F15" i="5"/>
  <c r="F11" i="5"/>
  <c r="F9" i="5"/>
  <c r="F96" i="5"/>
  <c r="F94" i="5"/>
  <c r="F92" i="5"/>
  <c r="F90" i="5"/>
  <c r="F88" i="5"/>
  <c r="F86" i="5"/>
  <c r="F83" i="5"/>
  <c r="F82" i="5"/>
  <c r="F80" i="5"/>
  <c r="F78" i="5"/>
  <c r="F76" i="5"/>
  <c r="F74" i="5"/>
  <c r="F72" i="5"/>
  <c r="F70" i="5"/>
  <c r="F68" i="5"/>
  <c r="F66" i="5"/>
  <c r="F64" i="5"/>
  <c r="F62" i="5"/>
  <c r="F60" i="5"/>
  <c r="F58" i="5"/>
  <c r="F56" i="5"/>
  <c r="F54" i="5"/>
  <c r="F52" i="5"/>
  <c r="F50" i="5"/>
  <c r="F48" i="5"/>
  <c r="F46" i="5"/>
  <c r="F44" i="5"/>
  <c r="F42" i="5"/>
  <c r="F40" i="5"/>
  <c r="F38" i="5"/>
  <c r="F36" i="5"/>
  <c r="F34" i="5"/>
  <c r="F32" i="5"/>
  <c r="F30" i="5"/>
  <c r="F28" i="5"/>
  <c r="F26" i="5"/>
  <c r="F24" i="5"/>
  <c r="F22" i="5"/>
  <c r="F20" i="5"/>
  <c r="F18" i="5"/>
  <c r="F16" i="5"/>
  <c r="F14" i="5"/>
  <c r="F12" i="5"/>
  <c r="F10" i="5"/>
  <c r="F8" i="5"/>
  <c r="F4" i="5"/>
  <c r="A4" i="5" s="1"/>
  <c r="A28" i="2"/>
  <c r="A39" i="2"/>
  <c r="A50" i="2"/>
  <c r="A40" i="2" l="1"/>
  <c r="A51" i="2"/>
  <c r="A62" i="2"/>
  <c r="A29" i="2"/>
  <c r="A41" i="2" l="1"/>
  <c r="A63" i="2"/>
  <c r="A74" i="2"/>
  <c r="A52" i="2"/>
  <c r="A30" i="2"/>
  <c r="A75" i="2" l="1"/>
  <c r="A42" i="2"/>
  <c r="A31" i="2"/>
  <c r="A64" i="2"/>
  <c r="A53" i="2"/>
  <c r="A65" i="2" l="1"/>
  <c r="A54" i="2"/>
  <c r="A32" i="2"/>
  <c r="A76" i="2"/>
  <c r="A43" i="2"/>
  <c r="A44" i="2" l="1"/>
  <c r="A33" i="2"/>
  <c r="A66" i="2"/>
  <c r="A77" i="2"/>
  <c r="A55" i="2"/>
  <c r="A56" i="2" l="1"/>
  <c r="A67" i="2"/>
  <c r="A45" i="2"/>
  <c r="A78" i="2"/>
  <c r="A34" i="2"/>
  <c r="A35" i="2" l="1"/>
  <c r="A46" i="2"/>
  <c r="A57" i="2"/>
  <c r="A79" i="2"/>
  <c r="A68" i="2"/>
  <c r="A69" i="2" l="1"/>
  <c r="A58" i="2"/>
  <c r="A36" i="2"/>
  <c r="A80" i="2"/>
  <c r="A47" i="2"/>
  <c r="A81" i="2" l="1"/>
  <c r="A59" i="2"/>
  <c r="A48" i="2"/>
  <c r="A37" i="2"/>
  <c r="A70" i="2"/>
  <c r="A71" i="2" l="1"/>
  <c r="A49" i="2"/>
  <c r="A82" i="2"/>
  <c r="A60" i="2"/>
  <c r="A83" i="2" l="1"/>
  <c r="A72" i="2"/>
  <c r="A61" i="2"/>
  <c r="A84" i="2" l="1"/>
  <c r="A73" i="2"/>
  <c r="A85" i="2" l="1"/>
</calcChain>
</file>

<file path=xl/comments1.xml><?xml version="1.0" encoding="utf-8"?>
<comments xmlns="http://schemas.openxmlformats.org/spreadsheetml/2006/main">
  <authors>
    <author>admin</author>
  </authors>
  <commentList>
    <comment ref="A95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шлюха-тварь и сутенер-изгибун
Долтон &lt;3 Ндэви
Ндэви kicks Урсула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A7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и отдельно 4,5 - Аль и Сула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E123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на самом деле в 39 - ночь и утро;
40 - день
41 - день и после заката
42 и 43 - ночь с 1го на 2ое</t>
        </r>
      </text>
    </comment>
    <comment ref="F126" authorId="0">
      <text>
        <r>
          <rPr>
            <b/>
            <sz val="9"/>
            <color indexed="81"/>
            <rFont val="Tahoma"/>
            <family val="2"/>
            <charset val="204"/>
          </rPr>
          <t>12 эльфов</t>
        </r>
        <r>
          <rPr>
            <sz val="9"/>
            <color indexed="81"/>
            <rFont val="Tahoma"/>
            <family val="2"/>
            <charset val="204"/>
          </rPr>
          <t xml:space="preserve">
2 дежурных, именованные
+ 2 исследователей
+6 целых
+1 потерял руку от центуриона
+1 погиб там же</t>
        </r>
      </text>
    </comment>
  </commentList>
</comments>
</file>

<file path=xl/comments4.xml><?xml version="1.0" encoding="utf-8"?>
<comments xmlns="http://schemas.openxmlformats.org/spreadsheetml/2006/main">
  <authors>
    <author>admin</author>
  </authors>
  <commentList>
    <comment ref="L1" authorId="0">
      <text>
        <r>
          <rPr>
            <sz val="9"/>
            <color indexed="81"/>
            <rFont val="Tahoma"/>
            <family val="2"/>
            <charset val="204"/>
          </rPr>
          <t xml:space="preserve">если в пивоте в колонке "ночь" есть число напротив даты TODAY (т.е. максимального дня) 
то значит, этот день завершен, и поэтому отмечаем максм+1.
</t>
        </r>
      </text>
    </comment>
  </commentList>
</comments>
</file>

<file path=xl/sharedStrings.xml><?xml version="1.0" encoding="utf-8"?>
<sst xmlns="http://schemas.openxmlformats.org/spreadsheetml/2006/main" count="1806" uniqueCount="506">
  <si>
    <t>пн</t>
  </si>
  <si>
    <t>вт</t>
  </si>
  <si>
    <t>ср</t>
  </si>
  <si>
    <t>чт</t>
  </si>
  <si>
    <t>пт</t>
  </si>
  <si>
    <t>сб</t>
  </si>
  <si>
    <t>вс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</si>
  <si>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</si>
  <si>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</si>
  <si>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</si>
  <si>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</si>
  <si>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</si>
  <si>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</si>
  <si>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</si>
  <si>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</si>
  <si>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</si>
  <si>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</si>
  <si>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</si>
  <si>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</si>
  <si>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янв</t>
  </si>
  <si>
    <t>фев</t>
  </si>
  <si>
    <t>мар</t>
  </si>
  <si>
    <t>апр</t>
  </si>
  <si>
    <t>май</t>
  </si>
  <si>
    <t>ин</t>
  </si>
  <si>
    <t>ил</t>
  </si>
  <si>
    <t>авг</t>
  </si>
  <si>
    <t>сен</t>
  </si>
  <si>
    <t>окт</t>
  </si>
  <si>
    <t>ноя</t>
  </si>
  <si>
    <t>дек</t>
  </si>
  <si>
    <t>зима</t>
  </si>
  <si>
    <t>весна</t>
  </si>
  <si>
    <t>лето</t>
  </si>
  <si>
    <t>осень</t>
  </si>
  <si>
    <t>Сессия</t>
  </si>
  <si>
    <t>Дата ИРЛ</t>
  </si>
  <si>
    <t>Глава</t>
  </si>
  <si>
    <t>Место</t>
  </si>
  <si>
    <t>Суток</t>
  </si>
  <si>
    <t>Код Дня</t>
  </si>
  <si>
    <t>Восток</t>
  </si>
  <si>
    <t>Путь В-&gt;С</t>
  </si>
  <si>
    <t>Север</t>
  </si>
  <si>
    <t>Путь С-&gt;З</t>
  </si>
  <si>
    <t>Запад</t>
  </si>
  <si>
    <t>Путь З-&gt;Ю</t>
  </si>
  <si>
    <t>Эльфин</t>
  </si>
  <si>
    <t>код-буква</t>
  </si>
  <si>
    <t>код-число</t>
  </si>
  <si>
    <t>В</t>
  </si>
  <si>
    <t>С</t>
  </si>
  <si>
    <t>ЗА</t>
  </si>
  <si>
    <t>Ю</t>
  </si>
  <si>
    <t>день В+</t>
  </si>
  <si>
    <t>Партия</t>
  </si>
  <si>
    <t>отчет?</t>
  </si>
  <si>
    <t>вводная</t>
  </si>
  <si>
    <t>да</t>
  </si>
  <si>
    <t>Воронеж</t>
  </si>
  <si>
    <t>онлайн</t>
  </si>
  <si>
    <t>.</t>
  </si>
  <si>
    <t>Аль+Сула</t>
  </si>
  <si>
    <t>Аль</t>
  </si>
  <si>
    <t>Аль+Герман</t>
  </si>
  <si>
    <t>Сула</t>
  </si>
  <si>
    <t>Су+Лю</t>
  </si>
  <si>
    <t>Люси: с 37ой</t>
  </si>
  <si>
    <t>Названия строк</t>
  </si>
  <si>
    <t>Общий итог</t>
  </si>
  <si>
    <t>дней</t>
  </si>
  <si>
    <t>Названия столбцов</t>
  </si>
  <si>
    <t>С игры..</t>
  </si>
  <si>
    <t>..по игру</t>
  </si>
  <si>
    <t>События</t>
  </si>
  <si>
    <t>Категория</t>
  </si>
  <si>
    <t>Кто застал это</t>
  </si>
  <si>
    <t>дней назад</t>
  </si>
  <si>
    <t>Дата в игре</t>
  </si>
  <si>
    <t>Код дня</t>
  </si>
  <si>
    <t>B+XXXX</t>
  </si>
  <si>
    <t>написать</t>
  </si>
  <si>
    <t>ххх+g1</t>
  </si>
  <si>
    <t>Начало - глава 1</t>
  </si>
  <si>
    <t>в пути</t>
  </si>
  <si>
    <t>-</t>
  </si>
  <si>
    <t>смерть Ульмы</t>
  </si>
  <si>
    <t>ведьмы</t>
  </si>
  <si>
    <t>все</t>
  </si>
  <si>
    <t>Клятва для Аэш</t>
  </si>
  <si>
    <t>Аэш</t>
  </si>
  <si>
    <t>День булавок</t>
  </si>
  <si>
    <t>злодеи</t>
  </si>
  <si>
    <t>День изгибунов</t>
  </si>
  <si>
    <t>Нападение Темных на Долтона</t>
  </si>
  <si>
    <t>Альберт, Долтон</t>
  </si>
  <si>
    <t>Зеленый Форт и Лес</t>
  </si>
  <si>
    <t>происшествия</t>
  </si>
  <si>
    <t>Приезд варягов</t>
  </si>
  <si>
    <t>Побег варягов</t>
  </si>
  <si>
    <t>за кадром</t>
  </si>
  <si>
    <t>Последний день в Восточном</t>
  </si>
  <si>
    <t>Гонец от озерных эльфов</t>
  </si>
  <si>
    <t>Глава 2, Приезд в Северный</t>
  </si>
  <si>
    <t>Ребра Роберта</t>
  </si>
  <si>
    <t>болезни</t>
  </si>
  <si>
    <t>Атака на Северный (Темные)</t>
  </si>
  <si>
    <t>Атака на Северный (+виверна)</t>
  </si>
  <si>
    <t>Детектив</t>
  </si>
  <si>
    <t>Атака на Северный (++колдуны)</t>
  </si>
  <si>
    <t>Сгорела кузница Олафа</t>
  </si>
  <si>
    <t>Марти и страшные стихи</t>
  </si>
  <si>
    <t>Альберт</t>
  </si>
  <si>
    <t>обед у Вильгельма</t>
  </si>
  <si>
    <t>сердечное</t>
  </si>
  <si>
    <t>Урсула, Роберт</t>
  </si>
  <si>
    <t>Попытка лекции для Кайи</t>
  </si>
  <si>
    <t>Урсула, Раймонда</t>
  </si>
  <si>
    <t>Люциан…ммм… черт, нельзя смотреть..</t>
  </si>
  <si>
    <t>Урсула, Люциан</t>
  </si>
  <si>
    <t>Концерт Мюррей у Яблока</t>
  </si>
  <si>
    <t>интересные события</t>
  </si>
  <si>
    <t>Герман-Бетмен побеждает Хартмута</t>
  </si>
  <si>
    <t>Герман</t>
  </si>
  <si>
    <t>"Лихорадка Роберта" у Урсулы</t>
  </si>
  <si>
    <t>Саламандры</t>
  </si>
  <si>
    <t>Сон Германа о Тайли</t>
  </si>
  <si>
    <t>пожар в доме Кнеллеров</t>
  </si>
  <si>
    <t>проклятье на Олафе</t>
  </si>
  <si>
    <t>Альберт вздохнул и вошел</t>
  </si>
  <si>
    <t>Альберт, Раймонда</t>
  </si>
  <si>
    <t>Мне так холодно.. Смогу я согреться?</t>
  </si>
  <si>
    <t>Искорка</t>
  </si>
  <si>
    <t>Аэш просит Альберта найти в Западном мальчишку</t>
  </si>
  <si>
    <t>Открытие старой-новой кузницы</t>
  </si>
  <si>
    <t>Подарок от ведьмы - Морару и обратно</t>
  </si>
  <si>
    <t>Снежный эльфенок и Посох Зимы</t>
  </si>
  <si>
    <t>Герман пишет книгу</t>
  </si>
  <si>
    <t>Суд на ведьмой</t>
  </si>
  <si>
    <t>Подарок от ведьмы Роберту</t>
  </si>
  <si>
    <t>Сон Германа о ледяных всадниках</t>
  </si>
  <si>
    <t>Сон Альберта о дочери</t>
  </si>
  <si>
    <t>Аль зовет Аэш, Аль в Муспельхейме</t>
  </si>
  <si>
    <t>Чудо-юдо (разбойники в кукле)</t>
  </si>
  <si>
    <t>голый мужик (Ульф)</t>
  </si>
  <si>
    <t>союзники</t>
  </si>
  <si>
    <t>Приезд в Западный</t>
  </si>
  <si>
    <t>инцидент у Доры (пожар? Мужик)</t>
  </si>
  <si>
    <t>11~~</t>
  </si>
  <si>
    <t>явление Йорла в теле Остина Винда</t>
  </si>
  <si>
    <t>Урсула встретилась с Диной</t>
  </si>
  <si>
    <t>нападение оборотня</t>
  </si>
  <si>
    <t>первая ночь в Дримленде</t>
  </si>
  <si>
    <t>снохождение</t>
  </si>
  <si>
    <t>Урсула</t>
  </si>
  <si>
    <t>Разговор с Вяйнямёйненом</t>
  </si>
  <si>
    <t>Альберт встретил тестя и тещу</t>
  </si>
  <si>
    <t>Первая встреча со скальдом - тайны крови Урсулы</t>
  </si>
  <si>
    <t>Солнечный камень Дины</t>
  </si>
  <si>
    <t>обсудили с князем ёлку</t>
  </si>
  <si>
    <t>Обнаружение злодеев (онейромант и 2 темные эльфа)</t>
  </si>
  <si>
    <t>Альберт поговорил с тестем о "снах" и духах семьи</t>
  </si>
  <si>
    <t>Сон Альберта: Дальний и Ледяной мир</t>
  </si>
  <si>
    <t>была в плену у викингов; гейсом послала своего пленителя в Удурлаг</t>
  </si>
  <si>
    <t>встреча со Льном - мальчик, за которого просила Аэш</t>
  </si>
  <si>
    <t>Спасение Дыньки после избиения</t>
  </si>
  <si>
    <t>Дина ночует с Дэнсером</t>
  </si>
  <si>
    <t>Дина</t>
  </si>
  <si>
    <t>Альберт с Диной и Ростиславом чаруют клинок</t>
  </si>
  <si>
    <t>Альберт, Дина</t>
  </si>
  <si>
    <t>Урсула и Герман отомстили за Дэньку (а не наоборот)</t>
  </si>
  <si>
    <t>Урсула, Герман</t>
  </si>
  <si>
    <t>Посещение цирка</t>
  </si>
  <si>
    <t>Урсула замечает туман в Дримленде (работа Каррика)</t>
  </si>
  <si>
    <t>Урсула идет в сны Прилесья; Хельга плачет</t>
  </si>
  <si>
    <t>Кража собак</t>
  </si>
  <si>
    <t>Люсия</t>
  </si>
  <si>
    <t>Призыв Аэш + посвящение Дины + Лён</t>
  </si>
  <si>
    <t>все кроме Германа</t>
  </si>
  <si>
    <t>Ульф - Ирран + Люсия = ???</t>
  </si>
  <si>
    <t>Темный эльф хочет с нами и грозит ножом</t>
  </si>
  <si>
    <t>Альберт, Люси</t>
  </si>
  <si>
    <t>Письмо Эрлингу Скагге</t>
  </si>
  <si>
    <t>Вяйне убивает Каррика</t>
  </si>
  <si>
    <t>Урсула, Ульф</t>
  </si>
  <si>
    <t>Написание писем</t>
  </si>
  <si>
    <t>переписка</t>
  </si>
  <si>
    <t>Нападение на Восточный. Торвальд погибает</t>
  </si>
  <si>
    <t>37~~</t>
  </si>
  <si>
    <t>Вяйне-почтальон: "я не вожу письма мертвым людям"</t>
  </si>
  <si>
    <t>прилет Моррада (отец Лёна) за Искрой Тьмы</t>
  </si>
  <si>
    <t>приход Раймонды во сне.</t>
  </si>
  <si>
    <t>Альберт, Урсула</t>
  </si>
  <si>
    <t>Рассказ: Тор мёртв!</t>
  </si>
  <si>
    <t>Встреча с Дэрриком у развилки</t>
  </si>
  <si>
    <t>Приезд в Эльфин</t>
  </si>
  <si>
    <t>Тризна по Торвальду</t>
  </si>
  <si>
    <t>Поход в Дримленд вместе с Германом; котолич</t>
  </si>
  <si>
    <t>Роберт заснул с Дэрриком</t>
  </si>
  <si>
    <t>Урсула, Роберт, Дэррик</t>
  </si>
  <si>
    <t>Лён, Шон и Силмэ (змейка из Белого мира)</t>
  </si>
  <si>
    <t>Сочинение пьесы</t>
  </si>
  <si>
    <t>общественное</t>
  </si>
  <si>
    <t>Белтайн</t>
  </si>
  <si>
    <t>Явление Моругула, владыки тьмы</t>
  </si>
  <si>
    <t>Люси, Урсула и Ульф в снах Прилесья</t>
  </si>
  <si>
    <t>Урсула, Люси</t>
  </si>
  <si>
    <t>Танго на душевных ранах</t>
  </si>
  <si>
    <t>Урсула, Роберт, Дэррик, Люси</t>
  </si>
  <si>
    <t>Сильмэ поет освобождение от темных чар для Люси</t>
  </si>
  <si>
    <t>Люси</t>
  </si>
  <si>
    <t>Люси, Сильмэ</t>
  </si>
  <si>
    <t>1 акушер</t>
  </si>
  <si>
    <t>2 акушер</t>
  </si>
  <si>
    <t>Факт.нед.</t>
  </si>
  <si>
    <t>Симптомы и советы</t>
  </si>
  <si>
    <t>усиление токсикоза. ЖРИ МЯСО!</t>
  </si>
  <si>
    <t>вкусовые извращения)</t>
  </si>
  <si>
    <t>начинает расти живот</t>
  </si>
  <si>
    <t>2ой триместр</t>
  </si>
  <si>
    <t>может начаться токсикоз. тошнота, рвота, боль в груди. дистрофия. Температура</t>
  </si>
  <si>
    <t>Заметки</t>
  </si>
  <si>
    <t>3_апр - начало</t>
  </si>
  <si>
    <t>17_апр - Искорка</t>
  </si>
  <si>
    <t>20-22 июн - Ярмарка</t>
  </si>
  <si>
    <t>у ребенка формируется собственное кли-поле; после этого колдовать будет гораздо опаснее.</t>
  </si>
  <si>
    <t>сезон</t>
  </si>
  <si>
    <t>месяц</t>
  </si>
  <si>
    <t>год</t>
  </si>
  <si>
    <t>лет назад</t>
  </si>
  <si>
    <t>Возраст</t>
  </si>
  <si>
    <t>События со мной</t>
  </si>
  <si>
    <t>Остальные</t>
  </si>
  <si>
    <t>мне ~11/12</t>
  </si>
  <si>
    <t>Ульма приехала в Западный (конец февраля)</t>
  </si>
  <si>
    <t>Сговор Кайи и Вильгельма</t>
  </si>
  <si>
    <t>Дальний умирает</t>
  </si>
  <si>
    <t>Ковен; Сула "за главную"</t>
  </si>
  <si>
    <t>Дин О'Лири падает в огонь</t>
  </si>
  <si>
    <t>Фаррел приезжает в Лесной</t>
  </si>
  <si>
    <t>изгнание Люца</t>
  </si>
  <si>
    <t>Инге уезжает в форт</t>
  </si>
  <si>
    <t>возвращается вильгельм</t>
  </si>
  <si>
    <t>мне 17, Роберту 18+</t>
  </si>
  <si>
    <t>СЕЙЧАС (апрель)</t>
  </si>
  <si>
    <t>СЕЙЧАС (май)</t>
  </si>
  <si>
    <t>мне 12</t>
  </si>
  <si>
    <t>Роберт со сломанной рукой (апрель)</t>
  </si>
  <si>
    <t>мне 13, Роберту 14~</t>
  </si>
  <si>
    <t>Роберт получил Имя и уехал в Форт</t>
  </si>
  <si>
    <t>Роберт вернулся из Форта зимовать</t>
  </si>
  <si>
    <t>мне 14, Роберту ~15</t>
  </si>
  <si>
    <t>мне дали Имя (апрель); Роберт вернулся в Форт</t>
  </si>
  <si>
    <t>попытки освоения камней</t>
  </si>
  <si>
    <t>Роберту 16+</t>
  </si>
  <si>
    <t>Роберт вернулся из ФСГ (начало сентября)</t>
  </si>
  <si>
    <t>мне 16</t>
  </si>
  <si>
    <t>моя единственная Ярмарка (июнь); Роберт заключает там сделку с Алексом</t>
  </si>
  <si>
    <t>по совету Ульмы Торвальд отсылает Акселя к деду</t>
  </si>
  <si>
    <t>Роберт</t>
  </si>
  <si>
    <t>в форт</t>
  </si>
  <si>
    <t>из форта</t>
  </si>
  <si>
    <t>длительность</t>
  </si>
  <si>
    <t>весна+лето</t>
  </si>
  <si>
    <t>1,5 года</t>
  </si>
  <si>
    <t>Рагнхильд, Умменур и Урсула приплыли в Западный (конец зимы-весна)</t>
  </si>
  <si>
    <t>месяц морского путешествия из Гринланда</t>
  </si>
  <si>
    <t>Рагнхильд умирает, Урсулу отдают Доре</t>
  </si>
  <si>
    <t>Умменур уезжает на юг, "заработки" (~~ через 4 месяца в Вестфьорде)</t>
  </si>
  <si>
    <t>имя</t>
  </si>
  <si>
    <t>возраст сейчас</t>
  </si>
  <si>
    <t>Пол</t>
  </si>
  <si>
    <t>категория</t>
  </si>
  <si>
    <t>город</t>
  </si>
  <si>
    <t>Катастрофа (Х-3)</t>
  </si>
  <si>
    <t>Как давно служили</t>
  </si>
  <si>
    <t>Первый приезд в ФСГ</t>
  </si>
  <si>
    <t>м</t>
  </si>
  <si>
    <t>Янне ван Донген</t>
  </si>
  <si>
    <t>ж</t>
  </si>
  <si>
    <t>князья</t>
  </si>
  <si>
    <t>южный</t>
  </si>
  <si>
    <t>Кайя Элленгард</t>
  </si>
  <si>
    <t>северный</t>
  </si>
  <si>
    <t>ФСГ</t>
  </si>
  <si>
    <t>возраст</t>
  </si>
  <si>
    <t>Хестрига Ханссен</t>
  </si>
  <si>
    <t>альберт</t>
  </si>
  <si>
    <t>дальний</t>
  </si>
  <si>
    <t>рано</t>
  </si>
  <si>
    <t>западный</t>
  </si>
  <si>
    <t>восточный</t>
  </si>
  <si>
    <t>Аксель Детфлессен</t>
  </si>
  <si>
    <t>Джемила</t>
  </si>
  <si>
    <t>Барт и Берт Тродссен</t>
  </si>
  <si>
    <t>Раймонда</t>
  </si>
  <si>
    <t>сейчас</t>
  </si>
  <si>
    <t>Рамзи Ханссен</t>
  </si>
  <si>
    <t>Харита</t>
  </si>
  <si>
    <t>Сын Сири(?)</t>
  </si>
  <si>
    <t>Хельга Тродссен</t>
  </si>
  <si>
    <t>?</t>
  </si>
  <si>
    <t>герман</t>
  </si>
  <si>
    <t>Ярослав</t>
  </si>
  <si>
    <t>знакомые</t>
  </si>
  <si>
    <t>Инге Элленгард</t>
  </si>
  <si>
    <t>недавно завершил</t>
  </si>
  <si>
    <t>Фаррел Вильк</t>
  </si>
  <si>
    <t>Алекс</t>
  </si>
  <si>
    <t>Керн</t>
  </si>
  <si>
    <t>Роберт Детфлессен</t>
  </si>
  <si>
    <t>Мэртен</t>
  </si>
  <si>
    <t>Вильгельм Кнеллер</t>
  </si>
  <si>
    <t>Логан Киннейрд</t>
  </si>
  <si>
    <t>уже</t>
  </si>
  <si>
    <t>Йерун ван Донген</t>
  </si>
  <si>
    <t>Люциан Морару</t>
  </si>
  <si>
    <t>Герман Тродссен</t>
  </si>
  <si>
    <t>Альберт Ханссен</t>
  </si>
  <si>
    <t>Йоахим Дэветт</t>
  </si>
  <si>
    <t>Велунд Элленгард</t>
  </si>
  <si>
    <t>Торвальд Детфлессен</t>
  </si>
  <si>
    <t>Тема письма</t>
  </si>
  <si>
    <t>Текст</t>
  </si>
  <si>
    <t>Автор</t>
  </si>
  <si>
    <t>Адресат</t>
  </si>
  <si>
    <t>Дата написания</t>
  </si>
  <si>
    <t>Дата получения</t>
  </si>
  <si>
    <t>комментарий</t>
  </si>
  <si>
    <t>Привет, Долтон</t>
  </si>
  <si>
    <t>https://t.me/trpg_winterland/18898</t>
  </si>
  <si>
    <t>Долтон</t>
  </si>
  <si>
    <t>29-30??</t>
  </si>
  <si>
    <t>утром 29го Рогатый их уносит</t>
  </si>
  <si>
    <t>Спасибо, Урсула</t>
  </si>
  <si>
    <t>https://t.me/trpg_winterland/19971</t>
  </si>
  <si>
    <t>обнаружение первого письма Долтона + письма Хельги (Су+Гер)</t>
  </si>
  <si>
    <t>"Наденьте цепочку!!"</t>
  </si>
  <si>
    <t>"в лесу плохо. Вильки"</t>
  </si>
  <si>
    <t>https://t.me/trpg_winterland/24413</t>
  </si>
  <si>
    <t>ответ не успела из-за Ндэви</t>
  </si>
  <si>
    <t>время</t>
  </si>
  <si>
    <t>сессия</t>
  </si>
  <si>
    <t>события</t>
  </si>
  <si>
    <t>роберт</t>
  </si>
  <si>
    <t>всплески</t>
  </si>
  <si>
    <t>утро</t>
  </si>
  <si>
    <t>Восточный</t>
  </si>
  <si>
    <t>=</t>
  </si>
  <si>
    <t>день</t>
  </si>
  <si>
    <t>вечер</t>
  </si>
  <si>
    <t>ночь</t>
  </si>
  <si>
    <t>поцелуй с Робертом</t>
  </si>
  <si>
    <t>Ро надеялся заночевать - не оставила</t>
  </si>
  <si>
    <t>Ро на ночном дежурстве</t>
  </si>
  <si>
    <t>булавки у Мириам и Гаврилы</t>
  </si>
  <si>
    <t>обшаривание чердака Люциана</t>
  </si>
  <si>
    <t>книга кённингов</t>
  </si>
  <si>
    <t>первая ночевка Роберта в избе</t>
  </si>
  <si>
    <t>Солнечный Камень; роды Лейлы</t>
  </si>
  <si>
    <r>
      <t>Нападение Темных на Долтона;</t>
    </r>
    <r>
      <rPr>
        <i/>
        <sz val="11"/>
        <color theme="5" tint="0.39997558519241921"/>
        <rFont val="Calibri"/>
        <family val="2"/>
        <charset val="204"/>
        <scheme val="minor"/>
      </rPr>
      <t xml:space="preserve"> </t>
    </r>
    <r>
      <rPr>
        <b/>
        <i/>
        <sz val="11"/>
        <color theme="5" tint="0.39997558519241921"/>
        <rFont val="Calibri"/>
        <family val="2"/>
        <charset val="204"/>
        <scheme val="minor"/>
      </rPr>
      <t>Роберт опять ночует тут</t>
    </r>
  </si>
  <si>
    <t>Роберт опять ночует тут</t>
  </si>
  <si>
    <t>черно-фиолетовая воронка в роще</t>
  </si>
  <si>
    <t>Хельхейм</t>
  </si>
  <si>
    <t>приезд варягов</t>
  </si>
  <si>
    <t>ПОБЕГ варягов из города</t>
  </si>
  <si>
    <t>"ведьма с рождения"</t>
  </si>
  <si>
    <t>гонец из Озерного</t>
  </si>
  <si>
    <t>Встреча с Марусей</t>
  </si>
  <si>
    <t>Роберт ночует не в избе</t>
  </si>
  <si>
    <t>северное сияние</t>
  </si>
  <si>
    <t>Северный</t>
  </si>
  <si>
    <t>доклад Велунду, знакомства</t>
  </si>
  <si>
    <t>ручная ящерка</t>
  </si>
  <si>
    <t>сражение с Темными</t>
  </si>
  <si>
    <t>убийство виверны, заморозка бочки</t>
  </si>
  <si>
    <t>убийство морского монстра</t>
  </si>
  <si>
    <t>детектив на Штефана</t>
  </si>
  <si>
    <t>сражение с колдунами</t>
  </si>
  <si>
    <t>сгорела кузница Олафа</t>
  </si>
  <si>
    <t xml:space="preserve">Марти впадает в транс </t>
  </si>
  <si>
    <t>16а</t>
  </si>
  <si>
    <t>16б</t>
  </si>
  <si>
    <t>Герман - Бетмен</t>
  </si>
  <si>
    <t>книга с описанием моего острова</t>
  </si>
  <si>
    <t>саламандры в кузнице Альберта</t>
  </si>
  <si>
    <t>моя ящерка - саламандра</t>
  </si>
  <si>
    <t>Пожар у Кнеллеров</t>
  </si>
  <si>
    <r>
      <t>Альберт и Раймонда;</t>
    </r>
    <r>
      <rPr>
        <b/>
        <i/>
        <sz val="11"/>
        <color theme="5" tint="0.39997558519241921"/>
        <rFont val="Calibri"/>
        <family val="2"/>
        <charset val="204"/>
        <scheme val="minor"/>
      </rPr>
      <t xml:space="preserve"> Сула, Роберт и Искорка</t>
    </r>
  </si>
  <si>
    <t>Сула, Роберт и Искорка</t>
  </si>
  <si>
    <t>странный гребень в галантерее</t>
  </si>
  <si>
    <t>зеркало моей бабки</t>
  </si>
  <si>
    <t>поцелуй с Люцем</t>
  </si>
  <si>
    <t>снежный эльф; полнолуние</t>
  </si>
  <si>
    <t>морозные приведения</t>
  </si>
  <si>
    <t>приезд в Белый Мыс</t>
  </si>
  <si>
    <t>снежная буря заперла нас в форте</t>
  </si>
  <si>
    <t>старреленок</t>
  </si>
  <si>
    <t>фейерверк северного сияния</t>
  </si>
  <si>
    <t>суд на Урсулой; подарок Роберту; кошмары Альберта и Германа</t>
  </si>
  <si>
    <t>суд на Урсулой; подарок Роберту</t>
  </si>
  <si>
    <t>АЭШ в рубине</t>
  </si>
  <si>
    <t>откровения в санях; погода:"конец света"</t>
  </si>
  <si>
    <t>дорога; Я на руках у Стража, впереди мама. Мы спускаемся в огромную долину между отрогами гор.</t>
  </si>
  <si>
    <t>встреча с чудом-юдом</t>
  </si>
  <si>
    <t>голый мужик в лесу</t>
  </si>
  <si>
    <t>медведь</t>
  </si>
  <si>
    <t>Западный</t>
  </si>
  <si>
    <t>мой дом! Страж - орчиха</t>
  </si>
  <si>
    <t>тайны моих родителей</t>
  </si>
  <si>
    <t>знакомство с Арвидом</t>
  </si>
  <si>
    <t>Роберт узнает о семье Урсулы</t>
  </si>
  <si>
    <t>Альберт встретил тестя у колодца</t>
  </si>
  <si>
    <t>Накрыли логово злодеев (онейромансер и 2 дроу)</t>
  </si>
  <si>
    <t>была в плену у викингов</t>
  </si>
  <si>
    <t>Урсула в плену у викинга</t>
  </si>
  <si>
    <t>гейсом послала своего пленителя в Удурлаг</t>
  </si>
  <si>
    <t>спасение Урсулы от викингов</t>
  </si>
  <si>
    <t>письма; зельеварение; Лён</t>
  </si>
  <si>
    <t>остатки квестов. Альберт-дина-ростислав</t>
  </si>
  <si>
    <t>ЦИРК!! ДРИМЛЕНД ВОСТОК</t>
  </si>
  <si>
    <t>Люсия; аэш</t>
  </si>
  <si>
    <t>викинги; Темный эльф</t>
  </si>
  <si>
    <t>Письмо для Эрлинга; болтовня с Ро</t>
  </si>
  <si>
    <t>банные разговоры про Лаари и Фаррела</t>
  </si>
  <si>
    <t>Вяйне-почтальон</t>
  </si>
  <si>
    <t>Вяйне говорит что Тор мертв??</t>
  </si>
  <si>
    <t>прилет Моррада (отец Лёна)</t>
  </si>
  <si>
    <t>приход Раймонды. Тор мёртв!</t>
  </si>
  <si>
    <t>Роберт узнает о гибели отца</t>
  </si>
  <si>
    <t>Дэррик</t>
  </si>
  <si>
    <t>знакомство с Дэрриком</t>
  </si>
  <si>
    <t>Тризна; Дримленд с Германом</t>
  </si>
  <si>
    <t>планы на княжение; шон и магия</t>
  </si>
  <si>
    <t>Роберт "Всех Повешу На Сосне" Детфлессен</t>
  </si>
  <si>
    <t>поиски арбалета; Сильмэ; Мюррей</t>
  </si>
  <si>
    <t>Белтайн и Моргул</t>
  </si>
  <si>
    <t>Пьеса; Моргул насылает страшное видение о Роксане</t>
  </si>
  <si>
    <t>Дримлэнд и Драма (проклятье Моргула)</t>
  </si>
  <si>
    <t>Урсула унижает Ро в Дримленде. Урсула клеится к Дэррику</t>
  </si>
  <si>
    <t>Роберт, Дэррик и дюжина эльфов уходят проверять пещеры</t>
  </si>
  <si>
    <t>Ро уходит в пещеры с эльфами, не говоря Су</t>
  </si>
  <si>
    <t>Урсула прокрастинирует; мужики крафтят с Моркелебом</t>
  </si>
  <si>
    <t>Поход партии в пещеры</t>
  </si>
  <si>
    <t>Ро обращается с Су строго по-деловому как с (виновной) подчиненной</t>
  </si>
  <si>
    <t>Урсула выводит Роберта на разговор, мир?</t>
  </si>
  <si>
    <t>Утаскивает Су с лавки, собираясь спать. Но после разговора теплеет и трахает</t>
  </si>
  <si>
    <t>Ю+1</t>
  </si>
  <si>
    <t>Ю+2</t>
  </si>
  <si>
    <t>ЗА+8</t>
  </si>
  <si>
    <t>С+11</t>
  </si>
  <si>
    <t>ЗА+1</t>
  </si>
  <si>
    <t>ЗА+2</t>
  </si>
  <si>
    <t>ЗА+3</t>
  </si>
  <si>
    <t>ЗА+4</t>
  </si>
  <si>
    <t>ЗА+5</t>
  </si>
  <si>
    <t>ЗА+6</t>
  </si>
  <si>
    <t>С+7</t>
  </si>
  <si>
    <t>С+8</t>
  </si>
  <si>
    <t>С+9</t>
  </si>
  <si>
    <t>С+10</t>
  </si>
  <si>
    <t>С+1</t>
  </si>
  <si>
    <t>С+2</t>
  </si>
  <si>
    <t>С+3</t>
  </si>
  <si>
    <t>С+4</t>
  </si>
  <si>
    <t>С+5</t>
  </si>
  <si>
    <t>С+6</t>
  </si>
  <si>
    <t>В+7</t>
  </si>
  <si>
    <t>С+0</t>
  </si>
  <si>
    <t>В-2</t>
  </si>
  <si>
    <t>В-1</t>
  </si>
  <si>
    <t>В+1</t>
  </si>
  <si>
    <t>В+2</t>
  </si>
  <si>
    <t>В+3</t>
  </si>
  <si>
    <t>В+4</t>
  </si>
  <si>
    <t>В+5</t>
  </si>
  <si>
    <t>В+6</t>
  </si>
  <si>
    <t>Сумма по полю сессия</t>
  </si>
  <si>
    <t>3 апр</t>
  </si>
  <si>
    <t>Сумма по полю Суток</t>
  </si>
  <si>
    <t>today</t>
  </si>
  <si>
    <t>xxx</t>
  </si>
  <si>
    <t>xxx+sum days from pivot</t>
  </si>
  <si>
    <t>план</t>
  </si>
  <si>
    <t>факт</t>
  </si>
  <si>
    <t>Ю+3</t>
  </si>
  <si>
    <t>Южный</t>
  </si>
  <si>
    <t>выехали из Эльфин</t>
  </si>
  <si>
    <t>Лён - дракон;</t>
  </si>
  <si>
    <t>Амариэль; Дэррик говорит про Уми</t>
  </si>
  <si>
    <t>28апр - разгром Прилесья</t>
  </si>
  <si>
    <t>Перевертыши меняются местами с князем Южного</t>
  </si>
  <si>
    <t>ЗА+7</t>
  </si>
  <si>
    <t>Ю+4</t>
  </si>
  <si>
    <t>18апр полн.</t>
  </si>
  <si>
    <t>белт. -новолунье</t>
  </si>
  <si>
    <t>Путь З-&gt;Э</t>
  </si>
  <si>
    <t>когда-то в Южном Умменур умирает, родив двоих детей</t>
  </si>
  <si>
    <t>1ое - Моргул; 4 - Ро получил болт в бедро</t>
  </si>
  <si>
    <t>10е-уехали из В; 13е - Ро сломал ребра</t>
  </si>
  <si>
    <t>не простужаться</t>
  </si>
  <si>
    <t>головная боль, низкое давление</t>
  </si>
  <si>
    <t>тусовка ведьм у Хариты; Альберт сбегает от ведьм к Лёну</t>
  </si>
  <si>
    <t>операция "Лоси" - Наайри+язык -Рудик -Мерзик -Йерун рука -Ро нога</t>
  </si>
  <si>
    <t>Ро получил арбалетным болтом в бедро</t>
  </si>
  <si>
    <t>На Урсулу воздействуют через перо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</si>
</sst>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"/>
    <numFmt numFmtId="165" formatCode="[$-419]d\ mmm;@"/>
    <numFmt numFmtId="166" formatCode="[$-FC19]d\ mmmm"/>
    <numFmt numFmtId="167" formatCode="yyyy\-mm\-dd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1"/>
      <color rgb="FF000080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0"/>
      <color indexed="8"/>
      <name val="Arial Cyr"/>
      <charset val="204"/>
    </font>
    <font>
      <sz val="11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color rgb="FF38761D"/>
      <name val="Calibri"/>
      <family val="2"/>
      <charset val="204"/>
      <scheme val="minor"/>
    </font>
    <font>
      <b/>
      <sz val="10"/>
      <color rgb="FF351C75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color indexed="8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9"/>
      <name val="Arial Narrow"/>
      <family val="2"/>
    </font>
    <font>
      <i/>
      <sz val="11"/>
      <color theme="6" tint="0.79998168889431442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sz val="11"/>
      <color theme="0" tint="-4.9989318521683403E-2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i/>
      <sz val="11"/>
      <color theme="5" tint="0.39997558519241921"/>
      <name val="Calibri"/>
      <family val="2"/>
      <charset val="204"/>
      <scheme val="minor"/>
    </font>
    <font>
      <b/>
      <i/>
      <sz val="11"/>
      <color theme="5" tint="0.3999755851924192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i/>
      <u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u/>
      <sz val="11"/>
      <color rgb="FFFFFF99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E29ED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CBAB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8D8A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9D08E"/>
        <bgColor theme="1" tint="0.49998474074526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 style="medium">
        <color indexed="31"/>
      </left>
      <right/>
      <top style="medium">
        <color indexed="31"/>
      </top>
      <bottom/>
      <diagonal/>
    </border>
    <border>
      <left style="thin">
        <color indexed="55"/>
      </left>
      <right/>
      <top style="medium">
        <color indexed="31"/>
      </top>
      <bottom/>
      <diagonal/>
    </border>
    <border>
      <left style="thin">
        <color indexed="55"/>
      </left>
      <right style="thin">
        <color indexed="64"/>
      </right>
      <top style="medium">
        <color indexed="3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31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ck">
        <color theme="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ck">
        <color theme="4"/>
      </bottom>
      <diagonal/>
    </border>
    <border>
      <left/>
      <right/>
      <top style="thin">
        <color indexed="55"/>
      </top>
      <bottom style="thick">
        <color theme="4"/>
      </bottom>
      <diagonal/>
    </border>
    <border>
      <left style="thin">
        <color indexed="55"/>
      </left>
      <right style="thick">
        <color theme="4"/>
      </right>
      <top style="thin">
        <color indexed="55"/>
      </top>
      <bottom style="thick">
        <color theme="4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theme="4"/>
      </right>
      <top style="thin">
        <color indexed="55"/>
      </top>
      <bottom style="thick">
        <color theme="4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rgb="FF969696"/>
      </right>
      <top style="thin">
        <color indexed="55"/>
      </top>
      <bottom style="thick">
        <color theme="4"/>
      </bottom>
      <diagonal/>
    </border>
    <border>
      <left style="thin">
        <color rgb="FF969696"/>
      </left>
      <right style="thin">
        <color rgb="FF969696"/>
      </right>
      <top style="thin">
        <color indexed="55"/>
      </top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ck">
        <color theme="4"/>
      </right>
      <top/>
      <bottom style="thick">
        <color theme="4"/>
      </bottom>
      <diagonal/>
    </border>
    <border>
      <left style="medium">
        <color indexed="3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5" fillId="0" borderId="0"/>
    <xf numFmtId="0" fontId="9" fillId="0" borderId="0"/>
    <xf numFmtId="0" fontId="5" fillId="0" borderId="0"/>
    <xf numFmtId="49" fontId="27" fillId="0" borderId="0" applyFill="0" applyBorder="0" applyProtection="0">
      <alignment horizontal="left" vertical="top" wrapText="1"/>
    </xf>
    <xf numFmtId="0" fontId="5" fillId="0" borderId="0"/>
    <xf numFmtId="0" fontId="5" fillId="0" borderId="0"/>
    <xf numFmtId="0" fontId="32" fillId="0" borderId="0" applyNumberFormat="0" applyFill="0" applyBorder="0" applyAlignment="0" applyProtection="0"/>
  </cellStyleXfs>
  <cellXfs count="252">
    <xf numFmtId="0" fontId="0" fillId="0" borderId="0" xfId="0"/>
    <xf numFmtId="164" fontId="4" fillId="4" borderId="2" xfId="1" applyNumberFormat="1" applyFont="1" applyFill="1" applyBorder="1" applyAlignment="1">
      <alignment horizontal="center" vertical="top" shrinkToFit="1"/>
    </xf>
    <xf numFmtId="164" fontId="4" fillId="4" borderId="3" xfId="1" applyNumberFormat="1" applyFont="1" applyFill="1" applyBorder="1" applyAlignment="1">
      <alignment horizontal="center" vertical="top" shrinkToFit="1"/>
    </xf>
    <xf numFmtId="164" fontId="4" fillId="4" borderId="4" xfId="1" applyNumberFormat="1" applyFont="1" applyFill="1" applyBorder="1" applyAlignment="1">
      <alignment horizontal="center" vertical="top" shrinkToFit="1"/>
    </xf>
    <xf numFmtId="164" fontId="4" fillId="4" borderId="5" xfId="1" applyNumberFormat="1" applyFont="1" applyFill="1" applyBorder="1" applyAlignment="1">
      <alignment horizontal="center" vertical="top" shrinkToFit="1"/>
    </xf>
    <xf numFmtId="164" fontId="4" fillId="4" borderId="7" xfId="1" applyNumberFormat="1" applyFont="1" applyFill="1" applyBorder="1" applyAlignment="1">
      <alignment horizontal="center" vertical="top" shrinkToFit="1"/>
    </xf>
    <xf numFmtId="164" fontId="4" fillId="4" borderId="8" xfId="1" applyNumberFormat="1" applyFont="1" applyFill="1" applyBorder="1" applyAlignment="1">
      <alignment horizontal="center" vertical="top" shrinkToFit="1"/>
    </xf>
    <xf numFmtId="164" fontId="4" fillId="4" borderId="9" xfId="1" applyNumberFormat="1" applyFont="1" applyFill="1" applyBorder="1" applyAlignment="1">
      <alignment horizontal="center" vertical="top" shrinkToFit="1"/>
    </xf>
    <xf numFmtId="49" fontId="3" fillId="3" borderId="11" xfId="1" applyNumberFormat="1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 shrinkToFit="1"/>
    </xf>
    <xf numFmtId="164" fontId="4" fillId="4" borderId="4" xfId="0" applyNumberFormat="1" applyFont="1" applyFill="1" applyBorder="1" applyAlignment="1">
      <alignment horizontal="center" vertical="center" shrinkToFit="1"/>
    </xf>
    <xf numFmtId="164" fontId="4" fillId="0" borderId="4" xfId="0" applyNumberFormat="1" applyFont="1" applyFill="1" applyBorder="1" applyAlignment="1">
      <alignment horizontal="center" vertical="center" shrinkToFit="1"/>
    </xf>
    <xf numFmtId="164" fontId="4" fillId="4" borderId="2" xfId="0" applyNumberFormat="1" applyFont="1" applyFill="1" applyBorder="1" applyAlignment="1">
      <alignment horizontal="center" vertical="center" shrinkToFit="1"/>
    </xf>
    <xf numFmtId="164" fontId="4" fillId="4" borderId="8" xfId="0" applyNumberFormat="1" applyFont="1" applyFill="1" applyBorder="1" applyAlignment="1">
      <alignment horizontal="center" vertical="center" shrinkToFit="1"/>
    </xf>
    <xf numFmtId="164" fontId="4" fillId="4" borderId="9" xfId="0" applyNumberFormat="1" applyFont="1" applyFill="1" applyBorder="1" applyAlignment="1">
      <alignment horizontal="center" vertical="center" shrinkToFit="1"/>
    </xf>
    <xf numFmtId="164" fontId="4" fillId="0" borderId="8" xfId="0" applyNumberFormat="1" applyFont="1" applyFill="1" applyBorder="1" applyAlignment="1">
      <alignment horizontal="center" vertical="center" shrinkToFit="1"/>
    </xf>
    <xf numFmtId="164" fontId="4" fillId="0" borderId="9" xfId="0" applyNumberFormat="1" applyFont="1" applyFill="1" applyBorder="1" applyAlignment="1">
      <alignment horizontal="center" vertical="center" shrinkToFit="1"/>
    </xf>
    <xf numFmtId="164" fontId="4" fillId="4" borderId="12" xfId="0" applyNumberFormat="1" applyFont="1" applyFill="1" applyBorder="1" applyAlignment="1">
      <alignment horizontal="center" vertical="center" shrinkToFit="1"/>
    </xf>
    <xf numFmtId="164" fontId="4" fillId="4" borderId="13" xfId="0" applyNumberFormat="1" applyFont="1" applyFill="1" applyBorder="1" applyAlignment="1">
      <alignment horizontal="center" vertical="center" shrinkToFit="1"/>
    </xf>
    <xf numFmtId="164" fontId="4" fillId="4" borderId="14" xfId="0" applyNumberFormat="1" applyFont="1" applyFill="1" applyBorder="1" applyAlignment="1">
      <alignment horizontal="center" vertical="center" shrinkToFit="1"/>
    </xf>
    <xf numFmtId="164" fontId="4" fillId="4" borderId="15" xfId="0" applyNumberFormat="1" applyFont="1" applyFill="1" applyBorder="1" applyAlignment="1">
      <alignment horizontal="center" vertical="center" shrinkToFit="1"/>
    </xf>
    <xf numFmtId="164" fontId="4" fillId="4" borderId="0" xfId="0" applyNumberFormat="1" applyFont="1" applyFill="1" applyBorder="1" applyAlignment="1">
      <alignment horizontal="center" vertical="center" shrinkToFit="1"/>
    </xf>
    <xf numFmtId="164" fontId="4" fillId="4" borderId="16" xfId="0" applyNumberFormat="1" applyFont="1" applyFill="1" applyBorder="1" applyAlignment="1">
      <alignment horizontal="center" vertical="center" shrinkToFit="1"/>
    </xf>
    <xf numFmtId="164" fontId="4" fillId="4" borderId="17" xfId="0" applyNumberFormat="1" applyFont="1" applyFill="1" applyBorder="1" applyAlignment="1">
      <alignment horizontal="center" vertical="center" shrinkToFit="1"/>
    </xf>
    <xf numFmtId="164" fontId="4" fillId="4" borderId="18" xfId="0" applyNumberFormat="1" applyFont="1" applyFill="1" applyBorder="1" applyAlignment="1">
      <alignment horizontal="center" vertical="center" shrinkToFit="1"/>
    </xf>
    <xf numFmtId="164" fontId="4" fillId="4" borderId="19" xfId="0" applyNumberFormat="1" applyFont="1" applyFill="1" applyBorder="1" applyAlignment="1">
      <alignment horizontal="center" vertical="center" shrinkToFit="1"/>
    </xf>
    <xf numFmtId="164" fontId="4" fillId="4" borderId="20" xfId="0" applyNumberFormat="1" applyFont="1" applyFill="1" applyBorder="1" applyAlignment="1">
      <alignment horizontal="center" vertical="center" shrinkToFit="1"/>
    </xf>
    <xf numFmtId="164" fontId="4" fillId="4" borderId="21" xfId="0" applyNumberFormat="1" applyFont="1" applyFill="1" applyBorder="1" applyAlignment="1">
      <alignment horizontal="center" vertical="center" shrinkToFit="1"/>
    </xf>
    <xf numFmtId="164" fontId="4" fillId="4" borderId="22" xfId="0" applyNumberFormat="1" applyFont="1" applyFill="1" applyBorder="1" applyAlignment="1">
      <alignment horizontal="center" vertical="center" shrinkToFit="1"/>
    </xf>
    <xf numFmtId="0" fontId="1" fillId="0" borderId="0" xfId="1"/>
    <xf numFmtId="164" fontId="4" fillId="4" borderId="23" xfId="1" applyNumberFormat="1" applyFont="1" applyFill="1" applyBorder="1" applyAlignment="1">
      <alignment horizontal="center" vertical="top" shrinkToFit="1"/>
    </xf>
    <xf numFmtId="164" fontId="4" fillId="4" borderId="24" xfId="0" applyNumberFormat="1" applyFont="1" applyFill="1" applyBorder="1" applyAlignment="1">
      <alignment horizontal="center" vertical="center" shrinkToFit="1"/>
    </xf>
    <xf numFmtId="164" fontId="4" fillId="4" borderId="25" xfId="0" applyNumberFormat="1" applyFont="1" applyFill="1" applyBorder="1" applyAlignment="1">
      <alignment horizontal="center" vertical="center" shrinkToFit="1"/>
    </xf>
    <xf numFmtId="0" fontId="0" fillId="0" borderId="26" xfId="0" applyBorder="1"/>
    <xf numFmtId="164" fontId="4" fillId="4" borderId="27" xfId="1" applyNumberFormat="1" applyFont="1" applyFill="1" applyBorder="1" applyAlignment="1">
      <alignment horizontal="center" vertical="top" shrinkToFit="1"/>
    </xf>
    <xf numFmtId="0" fontId="0" fillId="10" borderId="0" xfId="0" applyFill="1"/>
    <xf numFmtId="0" fontId="10" fillId="0" borderId="0" xfId="3" applyFont="1"/>
    <xf numFmtId="0" fontId="10" fillId="0" borderId="0" xfId="3" applyNumberFormat="1" applyFont="1"/>
    <xf numFmtId="14" fontId="10" fillId="0" borderId="0" xfId="3" applyNumberFormat="1" applyFont="1"/>
    <xf numFmtId="0" fontId="10" fillId="13" borderId="0" xfId="3" quotePrefix="1" applyNumberFormat="1" applyFont="1" applyFill="1"/>
    <xf numFmtId="0" fontId="10" fillId="14" borderId="0" xfId="3" quotePrefix="1" applyNumberFormat="1" applyFont="1" applyFill="1"/>
    <xf numFmtId="0" fontId="10" fillId="15" borderId="0" xfId="3" applyNumberFormat="1" applyFont="1" applyFill="1"/>
    <xf numFmtId="0" fontId="10" fillId="15" borderId="0" xfId="3" applyFont="1" applyFill="1"/>
    <xf numFmtId="0" fontId="10" fillId="16" borderId="0" xfId="3" applyNumberFormat="1" applyFont="1" applyFill="1"/>
    <xf numFmtId="0" fontId="10" fillId="17" borderId="0" xfId="3" applyFont="1" applyFill="1"/>
    <xf numFmtId="0" fontId="10" fillId="0" borderId="0" xfId="3" applyFont="1" applyAlignment="1">
      <alignment horizontal="left"/>
    </xf>
    <xf numFmtId="14" fontId="13" fillId="16" borderId="0" xfId="3" applyNumberFormat="1" applyFont="1" applyFill="1" applyAlignment="1">
      <alignment horizontal="left"/>
    </xf>
    <xf numFmtId="0" fontId="10" fillId="0" borderId="0" xfId="3" applyFont="1" applyAlignment="1">
      <alignment horizontal="center"/>
    </xf>
    <xf numFmtId="0" fontId="13" fillId="0" borderId="0" xfId="3" applyFont="1" applyBorder="1" applyAlignment="1">
      <alignment horizontal="left"/>
    </xf>
    <xf numFmtId="0" fontId="10" fillId="15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3" fillId="0" borderId="0" xfId="3" applyFont="1" applyBorder="1" applyAlignment="1">
      <alignment horizontal="center"/>
    </xf>
    <xf numFmtId="0" fontId="13" fillId="18" borderId="0" xfId="3" applyFont="1" applyFill="1"/>
    <xf numFmtId="0" fontId="10" fillId="0" borderId="0" xfId="3" applyFont="1" applyFill="1" applyAlignment="1">
      <alignment horizontal="center"/>
    </xf>
    <xf numFmtId="0" fontId="15" fillId="0" borderId="0" xfId="3" applyFont="1" applyAlignment="1">
      <alignment horizontal="center"/>
    </xf>
    <xf numFmtId="0" fontId="10" fillId="10" borderId="0" xfId="3" applyFont="1" applyFill="1"/>
    <xf numFmtId="0" fontId="10" fillId="13" borderId="0" xfId="3" quotePrefix="1" applyFont="1" applyFill="1"/>
    <xf numFmtId="0" fontId="10" fillId="14" borderId="0" xfId="3" quotePrefix="1" applyFont="1" applyFill="1"/>
    <xf numFmtId="0" fontId="10" fillId="16" borderId="0" xfId="3" applyFont="1" applyFill="1"/>
    <xf numFmtId="0" fontId="0" fillId="17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6" fillId="0" borderId="0" xfId="3" applyFont="1" applyBorder="1" applyAlignment="1">
      <alignment vertical="center" wrapText="1"/>
    </xf>
    <xf numFmtId="0" fontId="16" fillId="0" borderId="0" xfId="3" applyFont="1" applyBorder="1" applyAlignment="1">
      <alignment horizontal="left" vertical="center" wrapText="1"/>
    </xf>
    <xf numFmtId="0" fontId="17" fillId="0" borderId="0" xfId="3" applyFont="1" applyBorder="1" applyAlignment="1">
      <alignment horizontal="center" vertical="center" wrapText="1"/>
    </xf>
    <xf numFmtId="0" fontId="17" fillId="0" borderId="0" xfId="3" quotePrefix="1" applyFont="1" applyBorder="1" applyAlignment="1">
      <alignment horizontal="center" vertical="center" wrapText="1"/>
    </xf>
    <xf numFmtId="0" fontId="18" fillId="18" borderId="1" xfId="3" applyFont="1" applyFill="1" applyBorder="1" applyAlignment="1">
      <alignment vertical="center" wrapText="1"/>
    </xf>
    <xf numFmtId="0" fontId="16" fillId="18" borderId="0" xfId="3" applyFont="1" applyFill="1" applyBorder="1" applyAlignment="1">
      <alignment horizontal="left" vertical="center" wrapText="1"/>
    </xf>
    <xf numFmtId="0" fontId="16" fillId="18" borderId="0" xfId="3" applyFont="1" applyFill="1" applyBorder="1" applyAlignment="1">
      <alignment vertical="center" wrapText="1"/>
    </xf>
    <xf numFmtId="0" fontId="19" fillId="18" borderId="1" xfId="3" applyFont="1" applyFill="1" applyBorder="1" applyAlignment="1">
      <alignment horizontal="center" vertical="center" wrapText="1"/>
    </xf>
    <xf numFmtId="0" fontId="16" fillId="18" borderId="1" xfId="3" applyFont="1" applyFill="1" applyBorder="1" applyAlignment="1">
      <alignment wrapText="1"/>
    </xf>
    <xf numFmtId="0" fontId="20" fillId="18" borderId="0" xfId="3" applyFont="1" applyFill="1" applyBorder="1" applyAlignment="1">
      <alignment horizontal="left" wrapText="1"/>
    </xf>
    <xf numFmtId="0" fontId="20" fillId="18" borderId="0" xfId="3" applyFont="1" applyFill="1" applyBorder="1" applyAlignment="1">
      <alignment horizontal="center" wrapText="1"/>
    </xf>
    <xf numFmtId="165" fontId="20" fillId="18" borderId="0" xfId="3" applyNumberFormat="1" applyFont="1" applyFill="1" applyBorder="1" applyAlignment="1">
      <alignment wrapText="1"/>
    </xf>
    <xf numFmtId="166" fontId="20" fillId="18" borderId="0" xfId="3" applyNumberFormat="1" applyFont="1" applyFill="1" applyBorder="1" applyAlignment="1">
      <alignment horizontal="center" wrapText="1"/>
    </xf>
    <xf numFmtId="0" fontId="16" fillId="18" borderId="0" xfId="3" applyFont="1" applyFill="1" applyBorder="1" applyAlignment="1">
      <alignment horizontal="center" wrapText="1"/>
    </xf>
    <xf numFmtId="0" fontId="16" fillId="0" borderId="0" xfId="3" applyFont="1" applyBorder="1" applyAlignment="1">
      <alignment wrapText="1"/>
    </xf>
    <xf numFmtId="0" fontId="21" fillId="0" borderId="0" xfId="3" applyFont="1" applyBorder="1" applyAlignment="1">
      <alignment horizontal="left" vertical="center" wrapText="1"/>
    </xf>
    <xf numFmtId="0" fontId="21" fillId="0" borderId="0" xfId="3" applyFont="1" applyBorder="1" applyAlignment="1">
      <alignment horizontal="center" vertical="center" wrapText="1"/>
    </xf>
    <xf numFmtId="165" fontId="22" fillId="0" borderId="0" xfId="3" applyNumberFormat="1" applyFont="1" applyAlignment="1">
      <alignment horizontal="center"/>
    </xf>
    <xf numFmtId="0" fontId="23" fillId="0" borderId="0" xfId="3" applyFont="1" applyBorder="1" applyAlignment="1">
      <alignment horizontal="center" vertical="center" wrapText="1"/>
    </xf>
    <xf numFmtId="0" fontId="16" fillId="0" borderId="0" xfId="3" applyFont="1" applyBorder="1" applyAlignment="1">
      <alignment horizontal="center" vertical="center" wrapText="1"/>
    </xf>
    <xf numFmtId="167" fontId="23" fillId="0" borderId="0" xfId="3" applyNumberFormat="1" applyFont="1" applyBorder="1" applyAlignment="1">
      <alignment horizontal="center" vertical="center" wrapText="1"/>
    </xf>
    <xf numFmtId="0" fontId="21" fillId="0" borderId="0" xfId="3" applyNumberFormat="1" applyFont="1" applyBorder="1" applyAlignment="1">
      <alignment horizontal="center" vertical="center" wrapText="1"/>
    </xf>
    <xf numFmtId="0" fontId="22" fillId="0" borderId="0" xfId="3" applyFont="1" applyBorder="1"/>
    <xf numFmtId="0" fontId="22" fillId="15" borderId="0" xfId="3" applyFont="1" applyFill="1" applyBorder="1"/>
    <xf numFmtId="0" fontId="21" fillId="15" borderId="0" xfId="3" applyFont="1" applyFill="1" applyBorder="1" applyAlignment="1">
      <alignment horizontal="center" vertical="center" wrapText="1"/>
    </xf>
    <xf numFmtId="165" fontId="22" fillId="15" borderId="0" xfId="3" applyNumberFormat="1" applyFont="1" applyFill="1" applyAlignment="1">
      <alignment horizontal="center"/>
    </xf>
    <xf numFmtId="0" fontId="24" fillId="0" borderId="0" xfId="3" applyFont="1" applyBorder="1"/>
    <xf numFmtId="0" fontId="24" fillId="19" borderId="0" xfId="3" applyFont="1" applyFill="1" applyBorder="1"/>
    <xf numFmtId="0" fontId="21" fillId="19" borderId="0" xfId="3" applyFont="1" applyFill="1" applyBorder="1" applyAlignment="1">
      <alignment horizontal="center" vertical="center" wrapText="1"/>
    </xf>
    <xf numFmtId="165" fontId="22" fillId="19" borderId="0" xfId="3" applyNumberFormat="1" applyFont="1" applyFill="1" applyAlignment="1">
      <alignment horizontal="center"/>
    </xf>
    <xf numFmtId="0" fontId="22" fillId="10" borderId="0" xfId="3" applyFont="1" applyFill="1" applyBorder="1"/>
    <xf numFmtId="0" fontId="21" fillId="10" borderId="0" xfId="3" applyFont="1" applyFill="1" applyBorder="1" applyAlignment="1">
      <alignment horizontal="left" vertical="center" wrapText="1"/>
    </xf>
    <xf numFmtId="0" fontId="21" fillId="10" borderId="0" xfId="3" applyFont="1" applyFill="1" applyBorder="1" applyAlignment="1">
      <alignment horizontal="center" vertical="center" wrapText="1"/>
    </xf>
    <xf numFmtId="165" fontId="22" fillId="16" borderId="0" xfId="3" applyNumberFormat="1" applyFont="1" applyFill="1" applyAlignment="1">
      <alignment horizontal="center"/>
    </xf>
    <xf numFmtId="0" fontId="22" fillId="0" borderId="0" xfId="3" applyFont="1" applyFill="1" applyBorder="1"/>
    <xf numFmtId="0" fontId="21" fillId="0" borderId="0" xfId="3" applyFont="1" applyFill="1" applyBorder="1" applyAlignment="1">
      <alignment horizontal="left" vertical="center" wrapText="1"/>
    </xf>
    <xf numFmtId="0" fontId="21" fillId="0" borderId="0" xfId="3" applyNumberFormat="1" applyFont="1" applyFill="1" applyBorder="1" applyAlignment="1">
      <alignment horizontal="center" vertical="center" wrapText="1"/>
    </xf>
    <xf numFmtId="0" fontId="21" fillId="10" borderId="0" xfId="3" applyNumberFormat="1" applyFont="1" applyFill="1" applyBorder="1" applyAlignment="1">
      <alignment horizontal="center" vertical="center" wrapText="1"/>
    </xf>
    <xf numFmtId="0" fontId="0" fillId="20" borderId="0" xfId="0" applyFill="1"/>
    <xf numFmtId="0" fontId="21" fillId="20" borderId="0" xfId="3" applyFont="1" applyFill="1" applyBorder="1" applyAlignment="1">
      <alignment horizontal="left" vertical="center" wrapText="1"/>
    </xf>
    <xf numFmtId="0" fontId="21" fillId="20" borderId="0" xfId="3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>
      <alignment horizontal="left" shrinkToFit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20" borderId="0" xfId="1" applyFill="1" applyAlignment="1">
      <alignment horizontal="center" vertical="center"/>
    </xf>
    <xf numFmtId="164" fontId="4" fillId="4" borderId="30" xfId="0" applyNumberFormat="1" applyFont="1" applyFill="1" applyBorder="1" applyAlignment="1">
      <alignment horizontal="center" vertical="center" shrinkToFit="1"/>
    </xf>
    <xf numFmtId="164" fontId="4" fillId="4" borderId="31" xfId="1" applyNumberFormat="1" applyFont="1" applyFill="1" applyBorder="1" applyAlignment="1">
      <alignment horizontal="center" vertical="top" shrinkToFit="1"/>
    </xf>
    <xf numFmtId="164" fontId="4" fillId="4" borderId="16" xfId="1" applyNumberFormat="1" applyFont="1" applyFill="1" applyBorder="1" applyAlignment="1">
      <alignment horizontal="center" vertical="top" shrinkToFit="1"/>
    </xf>
    <xf numFmtId="164" fontId="4" fillId="4" borderId="17" xfId="1" applyNumberFormat="1" applyFont="1" applyFill="1" applyBorder="1" applyAlignment="1">
      <alignment horizontal="center" vertical="top" shrinkToFit="1"/>
    </xf>
    <xf numFmtId="0" fontId="2" fillId="2" borderId="1" xfId="1" applyNumberFormat="1" applyFont="1" applyFill="1" applyBorder="1" applyAlignment="1">
      <alignment horizontal="left" shrinkToFit="1"/>
    </xf>
    <xf numFmtId="0" fontId="1" fillId="0" borderId="0" xfId="1" applyAlignment="1">
      <alignment horizontal="left" vertical="top"/>
    </xf>
    <xf numFmtId="0" fontId="1" fillId="0" borderId="0" xfId="1" applyAlignment="1">
      <alignment horizontal="left" vertical="center" wrapText="1"/>
    </xf>
    <xf numFmtId="0" fontId="1" fillId="20" borderId="0" xfId="1" applyFill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1" fillId="0" borderId="0" xfId="1" applyAlignment="1">
      <alignment horizontal="left" vertical="top" wrapText="1"/>
    </xf>
    <xf numFmtId="0" fontId="1" fillId="20" borderId="0" xfId="1" applyFill="1" applyAlignment="1">
      <alignment vertical="center"/>
    </xf>
    <xf numFmtId="0" fontId="0" fillId="0" borderId="0" xfId="0" applyBorder="1"/>
    <xf numFmtId="0" fontId="5" fillId="0" borderId="0" xfId="2" applyFill="1" applyBorder="1" applyAlignment="1">
      <alignment vertical="center"/>
    </xf>
    <xf numFmtId="14" fontId="5" fillId="3" borderId="0" xfId="2" applyNumberFormat="1" applyFill="1" applyBorder="1" applyAlignment="1">
      <alignment vertical="center"/>
    </xf>
    <xf numFmtId="0" fontId="5" fillId="11" borderId="0" xfId="2" applyFill="1" applyBorder="1" applyAlignment="1">
      <alignment vertical="center"/>
    </xf>
    <xf numFmtId="0" fontId="5" fillId="12" borderId="0" xfId="2" applyFill="1" applyBorder="1" applyAlignment="1">
      <alignment vertical="center"/>
    </xf>
    <xf numFmtId="0" fontId="0" fillId="0" borderId="1" xfId="0" applyBorder="1"/>
    <xf numFmtId="0" fontId="8" fillId="0" borderId="32" xfId="2" applyFont="1" applyBorder="1"/>
    <xf numFmtId="0" fontId="5" fillId="0" borderId="33" xfId="2" applyFill="1" applyBorder="1" applyAlignment="1">
      <alignment vertical="center"/>
    </xf>
    <xf numFmtId="0" fontId="0" fillId="0" borderId="33" xfId="0" applyBorder="1"/>
    <xf numFmtId="0" fontId="5" fillId="0" borderId="34" xfId="2" applyFill="1" applyBorder="1" applyAlignment="1">
      <alignment vertical="center"/>
    </xf>
    <xf numFmtId="0" fontId="5" fillId="0" borderId="18" xfId="2" applyFill="1" applyBorder="1" applyAlignment="1">
      <alignment vertical="center"/>
    </xf>
    <xf numFmtId="0" fontId="0" fillId="0" borderId="35" xfId="0" applyBorder="1"/>
    <xf numFmtId="0" fontId="5" fillId="0" borderId="28" xfId="2" applyFill="1" applyBorder="1" applyAlignment="1">
      <alignment vertical="center"/>
    </xf>
    <xf numFmtId="0" fontId="0" fillId="0" borderId="28" xfId="0" applyBorder="1"/>
    <xf numFmtId="0" fontId="5" fillId="0" borderId="29" xfId="2" applyFill="1" applyBorder="1" applyAlignment="1">
      <alignment vertical="center"/>
    </xf>
    <xf numFmtId="0" fontId="5" fillId="0" borderId="0" xfId="2" applyFont="1" applyBorder="1"/>
    <xf numFmtId="0" fontId="5" fillId="0" borderId="0" xfId="2" applyBorder="1"/>
    <xf numFmtId="0" fontId="5" fillId="0" borderId="0" xfId="2" applyBorder="1" applyAlignment="1">
      <alignment horizontal="center"/>
    </xf>
    <xf numFmtId="0" fontId="29" fillId="0" borderId="0" xfId="2" applyFont="1" applyBorder="1" applyAlignment="1"/>
    <xf numFmtId="0" fontId="0" fillId="22" borderId="0" xfId="2" applyFont="1" applyFill="1" applyBorder="1"/>
    <xf numFmtId="0" fontId="0" fillId="14" borderId="0" xfId="2" applyFont="1" applyFill="1" applyBorder="1"/>
    <xf numFmtId="0" fontId="29" fillId="8" borderId="0" xfId="2" applyFont="1" applyFill="1" applyBorder="1" applyAlignment="1"/>
    <xf numFmtId="0" fontId="0" fillId="8" borderId="0" xfId="2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17" fontId="0" fillId="0" borderId="0" xfId="0" applyNumberFormat="1"/>
    <xf numFmtId="0" fontId="5" fillId="23" borderId="0" xfId="2" applyFill="1" applyBorder="1"/>
    <xf numFmtId="0" fontId="0" fillId="23" borderId="0" xfId="2" applyFont="1" applyFill="1" applyBorder="1"/>
    <xf numFmtId="0" fontId="0" fillId="24" borderId="0" xfId="0" applyFill="1"/>
    <xf numFmtId="0" fontId="30" fillId="25" borderId="0" xfId="0" applyFont="1" applyFill="1"/>
    <xf numFmtId="0" fontId="0" fillId="0" borderId="0" xfId="0" applyAlignment="1">
      <alignment horizontal="left" indent="2"/>
    </xf>
    <xf numFmtId="0" fontId="0" fillId="24" borderId="0" xfId="0" applyFill="1" applyAlignment="1">
      <alignment horizontal="left" indent="2"/>
    </xf>
    <xf numFmtId="0" fontId="0" fillId="24" borderId="0" xfId="0" applyNumberFormat="1" applyFill="1"/>
    <xf numFmtId="0" fontId="0" fillId="26" borderId="0" xfId="0" applyFill="1" applyAlignment="1">
      <alignment horizontal="left" indent="2"/>
    </xf>
    <xf numFmtId="0" fontId="0" fillId="26" borderId="0" xfId="0" applyNumberFormat="1" applyFill="1"/>
    <xf numFmtId="0" fontId="0" fillId="10" borderId="0" xfId="0" applyFill="1" applyAlignment="1">
      <alignment horizontal="center"/>
    </xf>
    <xf numFmtId="0" fontId="31" fillId="0" borderId="0" xfId="0" applyFont="1"/>
    <xf numFmtId="0" fontId="32" fillId="0" borderId="0" xfId="8"/>
    <xf numFmtId="165" fontId="7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14" fontId="0" fillId="0" borderId="0" xfId="0" applyNumberFormat="1" applyAlignment="1">
      <alignment horizontal="left" indent="1"/>
    </xf>
    <xf numFmtId="0" fontId="0" fillId="0" borderId="0" xfId="0" applyAlignment="1">
      <alignment horizontal="left" indent="3"/>
    </xf>
    <xf numFmtId="0" fontId="7" fillId="0" borderId="0" xfId="0" applyFont="1" applyAlignment="1">
      <alignment horizontal="left"/>
    </xf>
    <xf numFmtId="14" fontId="13" fillId="16" borderId="1" xfId="3" applyNumberFormat="1" applyFont="1" applyFill="1" applyBorder="1" applyAlignment="1">
      <alignment horizontal="left"/>
    </xf>
    <xf numFmtId="165" fontId="13" fillId="16" borderId="1" xfId="3" applyNumberFormat="1" applyFont="1" applyFill="1" applyBorder="1" applyAlignment="1">
      <alignment horizontal="left"/>
    </xf>
    <xf numFmtId="0" fontId="0" fillId="0" borderId="1" xfId="0" applyFill="1" applyBorder="1"/>
    <xf numFmtId="0" fontId="13" fillId="0" borderId="1" xfId="3" applyFont="1" applyFill="1" applyBorder="1" applyAlignment="1">
      <alignment horizontal="left"/>
    </xf>
    <xf numFmtId="0" fontId="0" fillId="17" borderId="1" xfId="0" applyFill="1" applyBorder="1"/>
    <xf numFmtId="0" fontId="13" fillId="18" borderId="1" xfId="3" applyFont="1" applyFill="1" applyBorder="1"/>
    <xf numFmtId="0" fontId="13" fillId="0" borderId="10" xfId="3" applyFont="1" applyBorder="1"/>
    <xf numFmtId="165" fontId="13" fillId="0" borderId="0" xfId="3" applyNumberFormat="1" applyFont="1" applyBorder="1"/>
    <xf numFmtId="0" fontId="13" fillId="0" borderId="0" xfId="3" applyFont="1" applyBorder="1"/>
    <xf numFmtId="0" fontId="13" fillId="27" borderId="10" xfId="3" applyFont="1" applyFill="1" applyBorder="1"/>
    <xf numFmtId="0" fontId="13" fillId="0" borderId="18" xfId="3" applyFont="1" applyBorder="1"/>
    <xf numFmtId="0" fontId="13" fillId="0" borderId="11" xfId="3" applyFont="1" applyBorder="1"/>
    <xf numFmtId="165" fontId="13" fillId="0" borderId="28" xfId="3" applyNumberFormat="1" applyFont="1" applyBorder="1"/>
    <xf numFmtId="0" fontId="13" fillId="0" borderId="28" xfId="3" applyFont="1" applyBorder="1"/>
    <xf numFmtId="0" fontId="13" fillId="0" borderId="28" xfId="3" applyFont="1" applyBorder="1" applyAlignment="1">
      <alignment horizontal="left"/>
    </xf>
    <xf numFmtId="0" fontId="13" fillId="0" borderId="28" xfId="3" applyFont="1" applyBorder="1" applyAlignment="1">
      <alignment horizontal="center"/>
    </xf>
    <xf numFmtId="0" fontId="13" fillId="0" borderId="29" xfId="3" applyFont="1" applyBorder="1"/>
    <xf numFmtId="165" fontId="13" fillId="0" borderId="33" xfId="3" applyNumberFormat="1" applyFont="1" applyBorder="1"/>
    <xf numFmtId="0" fontId="13" fillId="0" borderId="33" xfId="3" applyFont="1" applyBorder="1"/>
    <xf numFmtId="0" fontId="13" fillId="0" borderId="33" xfId="3" applyFont="1" applyBorder="1" applyAlignment="1">
      <alignment horizontal="left"/>
    </xf>
    <xf numFmtId="0" fontId="13" fillId="0" borderId="33" xfId="3" applyFont="1" applyBorder="1" applyAlignment="1">
      <alignment horizontal="center"/>
    </xf>
    <xf numFmtId="0" fontId="13" fillId="27" borderId="6" xfId="3" applyFont="1" applyFill="1" applyBorder="1"/>
    <xf numFmtId="0" fontId="13" fillId="0" borderId="34" xfId="3" applyFont="1" applyBorder="1"/>
    <xf numFmtId="0" fontId="13" fillId="9" borderId="0" xfId="3" applyFont="1" applyFill="1" applyBorder="1"/>
    <xf numFmtId="0" fontId="13" fillId="9" borderId="28" xfId="3" applyFont="1" applyFill="1" applyBorder="1"/>
    <xf numFmtId="0" fontId="13" fillId="0" borderId="0" xfId="3" applyFont="1" applyBorder="1" applyAlignment="1">
      <alignment horizontal="left" vertical="center"/>
    </xf>
    <xf numFmtId="0" fontId="34" fillId="0" borderId="28" xfId="3" applyFont="1" applyBorder="1"/>
    <xf numFmtId="0" fontId="13" fillId="0" borderId="28" xfId="3" applyFont="1" applyBorder="1" applyAlignment="1">
      <alignment horizontal="left" vertical="center"/>
    </xf>
    <xf numFmtId="0" fontId="35" fillId="27" borderId="6" xfId="3" applyFont="1" applyFill="1" applyBorder="1"/>
    <xf numFmtId="0" fontId="13" fillId="28" borderId="0" xfId="3" applyFont="1" applyFill="1" applyBorder="1" applyAlignment="1">
      <alignment horizontal="center"/>
    </xf>
    <xf numFmtId="0" fontId="13" fillId="28" borderId="28" xfId="3" applyFont="1" applyFill="1" applyBorder="1" applyAlignment="1">
      <alignment horizontal="center"/>
    </xf>
    <xf numFmtId="0" fontId="13" fillId="0" borderId="28" xfId="3" applyFont="1" applyFill="1" applyBorder="1"/>
    <xf numFmtId="0" fontId="13" fillId="0" borderId="0" xfId="3" applyFont="1" applyFill="1" applyBorder="1"/>
    <xf numFmtId="0" fontId="13" fillId="0" borderId="0" xfId="3" applyFont="1" applyFill="1" applyBorder="1" applyAlignment="1">
      <alignment horizontal="center"/>
    </xf>
    <xf numFmtId="0" fontId="13" fillId="0" borderId="28" xfId="3" applyFont="1" applyFill="1" applyBorder="1" applyAlignment="1">
      <alignment horizontal="center"/>
    </xf>
    <xf numFmtId="0" fontId="13" fillId="14" borderId="28" xfId="3" applyFont="1" applyFill="1" applyBorder="1"/>
    <xf numFmtId="0" fontId="13" fillId="14" borderId="0" xfId="3" applyFont="1" applyFill="1" applyBorder="1"/>
    <xf numFmtId="0" fontId="13" fillId="16" borderId="0" xfId="3" applyFont="1" applyFill="1" applyBorder="1"/>
    <xf numFmtId="0" fontId="13" fillId="16" borderId="28" xfId="3" applyFont="1" applyFill="1" applyBorder="1"/>
    <xf numFmtId="0" fontId="13" fillId="16" borderId="33" xfId="3" applyFont="1" applyFill="1" applyBorder="1"/>
    <xf numFmtId="0" fontId="13" fillId="10" borderId="0" xfId="3" applyFont="1" applyFill="1" applyBorder="1" applyAlignment="1">
      <alignment horizontal="center"/>
    </xf>
    <xf numFmtId="0" fontId="13" fillId="10" borderId="28" xfId="3" applyFont="1" applyFill="1" applyBorder="1" applyAlignment="1">
      <alignment horizontal="center"/>
    </xf>
    <xf numFmtId="165" fontId="0" fillId="0" borderId="0" xfId="0" applyNumberFormat="1"/>
    <xf numFmtId="0" fontId="10" fillId="0" borderId="0" xfId="3" applyFont="1" applyFill="1"/>
    <xf numFmtId="165" fontId="6" fillId="29" borderId="0" xfId="0" applyNumberFormat="1" applyFont="1" applyFill="1"/>
    <xf numFmtId="165" fontId="13" fillId="16" borderId="0" xfId="3" applyNumberFormat="1" applyFont="1" applyFill="1" applyAlignment="1">
      <alignment horizontal="left"/>
    </xf>
    <xf numFmtId="0" fontId="13" fillId="16" borderId="0" xfId="3" applyFont="1" applyFill="1" applyAlignment="1">
      <alignment horizontal="left"/>
    </xf>
    <xf numFmtId="0" fontId="13" fillId="18" borderId="10" xfId="3" applyFont="1" applyFill="1" applyBorder="1"/>
    <xf numFmtId="0" fontId="13" fillId="0" borderId="0" xfId="3" applyFont="1" applyAlignment="1">
      <alignment horizontal="left"/>
    </xf>
    <xf numFmtId="0" fontId="13" fillId="0" borderId="0" xfId="3" applyFont="1"/>
    <xf numFmtId="165" fontId="2" fillId="2" borderId="0" xfId="1" applyNumberFormat="1" applyFont="1" applyFill="1" applyBorder="1" applyAlignment="1">
      <alignment horizontal="left" shrinkToFit="1"/>
    </xf>
    <xf numFmtId="0" fontId="0" fillId="0" borderId="0" xfId="0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3" fillId="0" borderId="33" xfId="3" applyFont="1" applyFill="1" applyBorder="1"/>
    <xf numFmtId="164" fontId="4" fillId="14" borderId="4" xfId="0" applyNumberFormat="1" applyFont="1" applyFill="1" applyBorder="1" applyAlignment="1">
      <alignment horizontal="center" vertical="center" shrinkToFit="1"/>
    </xf>
    <xf numFmtId="164" fontId="4" fillId="14" borderId="5" xfId="0" applyNumberFormat="1" applyFont="1" applyFill="1" applyBorder="1" applyAlignment="1">
      <alignment horizontal="center" vertical="center" shrinkToFit="1"/>
    </xf>
    <xf numFmtId="164" fontId="4" fillId="14" borderId="2" xfId="0" applyNumberFormat="1" applyFont="1" applyFill="1" applyBorder="1" applyAlignment="1">
      <alignment horizontal="center" vertical="center" shrinkToFit="1"/>
    </xf>
    <xf numFmtId="164" fontId="4" fillId="14" borderId="8" xfId="0" applyNumberFormat="1" applyFont="1" applyFill="1" applyBorder="1" applyAlignment="1">
      <alignment horizontal="center" vertical="center" shrinkToFit="1"/>
    </xf>
    <xf numFmtId="164" fontId="4" fillId="30" borderId="8" xfId="0" applyNumberFormat="1" applyFont="1" applyFill="1" applyBorder="1" applyAlignment="1">
      <alignment horizontal="center" vertical="center" shrinkToFit="1"/>
    </xf>
    <xf numFmtId="164" fontId="4" fillId="30" borderId="9" xfId="0" applyNumberFormat="1" applyFont="1" applyFill="1" applyBorder="1" applyAlignment="1">
      <alignment horizontal="center" vertical="center" shrinkToFit="1"/>
    </xf>
    <xf numFmtId="164" fontId="4" fillId="30" borderId="2" xfId="0" applyNumberFormat="1" applyFont="1" applyFill="1" applyBorder="1" applyAlignment="1">
      <alignment horizontal="center" vertical="center" shrinkToFit="1"/>
    </xf>
    <xf numFmtId="164" fontId="37" fillId="31" borderId="8" xfId="0" applyNumberFormat="1" applyFont="1" applyFill="1" applyBorder="1" applyAlignment="1">
      <alignment horizontal="center" vertical="center" shrinkToFit="1"/>
    </xf>
    <xf numFmtId="164" fontId="37" fillId="6" borderId="8" xfId="0" applyNumberFormat="1" applyFont="1" applyFill="1" applyBorder="1" applyAlignment="1">
      <alignment horizontal="center" vertical="center" shrinkToFit="1"/>
    </xf>
    <xf numFmtId="164" fontId="4" fillId="32" borderId="8" xfId="0" applyNumberFormat="1" applyFont="1" applyFill="1" applyBorder="1" applyAlignment="1">
      <alignment horizontal="center" vertical="center" shrinkToFit="1"/>
    </xf>
    <xf numFmtId="164" fontId="4" fillId="23" borderId="8" xfId="0" applyNumberFormat="1" applyFont="1" applyFill="1" applyBorder="1" applyAlignment="1">
      <alignment horizontal="center" vertical="center" shrinkToFit="1"/>
    </xf>
    <xf numFmtId="164" fontId="4" fillId="23" borderId="12" xfId="0" applyNumberFormat="1" applyFont="1" applyFill="1" applyBorder="1" applyAlignment="1">
      <alignment horizontal="center" vertical="center" shrinkToFit="1"/>
    </xf>
    <xf numFmtId="164" fontId="36" fillId="33" borderId="13" xfId="0" applyNumberFormat="1" applyFont="1" applyFill="1" applyBorder="1" applyAlignment="1">
      <alignment horizontal="center" vertical="center" shrinkToFit="1"/>
    </xf>
    <xf numFmtId="164" fontId="4" fillId="22" borderId="16" xfId="0" applyNumberFormat="1" applyFont="1" applyFill="1" applyBorder="1" applyAlignment="1">
      <alignment horizontal="center" vertical="center" shrinkToFit="1"/>
    </xf>
    <xf numFmtId="164" fontId="38" fillId="22" borderId="0" xfId="0" applyNumberFormat="1" applyFont="1" applyFill="1" applyBorder="1" applyAlignment="1">
      <alignment horizontal="center" vertical="center" shrinkToFit="1"/>
    </xf>
    <xf numFmtId="0" fontId="28" fillId="21" borderId="0" xfId="2" applyFont="1" applyFill="1" applyBorder="1" applyAlignment="1">
      <alignment horizontal="center"/>
    </xf>
    <xf numFmtId="0" fontId="13" fillId="8" borderId="33" xfId="3" applyFont="1" applyFill="1" applyBorder="1" applyAlignment="1">
      <alignment horizontal="center" vertical="center"/>
    </xf>
    <xf numFmtId="0" fontId="13" fillId="8" borderId="0" xfId="3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7" borderId="6" xfId="0" applyNumberFormat="1" applyFont="1" applyFill="1" applyBorder="1" applyAlignment="1">
      <alignment horizontal="center" vertical="center" wrapText="1"/>
    </xf>
    <xf numFmtId="49" fontId="3" fillId="7" borderId="10" xfId="0" applyNumberFormat="1" applyFont="1" applyFill="1" applyBorder="1" applyAlignment="1">
      <alignment horizontal="center" vertical="center" wrapText="1"/>
    </xf>
    <xf numFmtId="49" fontId="3" fillId="7" borderId="11" xfId="0" applyNumberFormat="1" applyFont="1" applyFill="1" applyBorder="1" applyAlignment="1">
      <alignment horizontal="center" vertical="center" wrapText="1"/>
    </xf>
    <xf numFmtId="49" fontId="3" fillId="9" borderId="6" xfId="0" applyNumberFormat="1" applyFont="1" applyFill="1" applyBorder="1" applyAlignment="1">
      <alignment horizontal="center" vertical="center" wrapText="1"/>
    </xf>
    <xf numFmtId="49" fontId="3" fillId="9" borderId="10" xfId="0" applyNumberFormat="1" applyFont="1" applyFill="1" applyBorder="1" applyAlignment="1">
      <alignment horizontal="center" vertical="center" wrapText="1"/>
    </xf>
    <xf numFmtId="49" fontId="3" fillId="9" borderId="11" xfId="0" applyNumberFormat="1" applyFont="1" applyFill="1" applyBorder="1" applyAlignment="1">
      <alignment horizontal="center" vertical="center" wrapText="1"/>
    </xf>
    <xf numFmtId="0" fontId="1" fillId="20" borderId="0" xfId="1" applyFill="1" applyAlignment="1">
      <alignment horizontal="center" vertical="center" wrapText="1"/>
    </xf>
    <xf numFmtId="49" fontId="3" fillId="3" borderId="6" xfId="1" applyNumberFormat="1" applyFont="1" applyFill="1" applyBorder="1" applyAlignment="1">
      <alignment horizontal="center" vertical="center" wrapText="1"/>
    </xf>
    <xf numFmtId="49" fontId="3" fillId="3" borderId="10" xfId="1" applyNumberFormat="1" applyFont="1" applyFill="1" applyBorder="1" applyAlignment="1">
      <alignment horizontal="center" vertical="center" wrapText="1"/>
    </xf>
    <xf numFmtId="49" fontId="3" fillId="3" borderId="11" xfId="1" applyNumberFormat="1" applyFont="1" applyFill="1" applyBorder="1" applyAlignment="1">
      <alignment horizontal="center" vertical="center" wrapText="1"/>
    </xf>
    <xf numFmtId="49" fontId="3" fillId="5" borderId="1" xfId="1" applyNumberFormat="1" applyFont="1" applyFill="1" applyBorder="1" applyAlignment="1">
      <alignment horizontal="center" vertical="center" wrapText="1"/>
    </xf>
    <xf numFmtId="49" fontId="3" fillId="5" borderId="6" xfId="0" applyNumberFormat="1" applyFont="1" applyFill="1" applyBorder="1" applyAlignment="1">
      <alignment horizontal="center" vertical="center" wrapText="1"/>
    </xf>
    <xf numFmtId="49" fontId="3" fillId="5" borderId="10" xfId="0" applyNumberFormat="1" applyFont="1" applyFill="1" applyBorder="1" applyAlignment="1">
      <alignment horizontal="center" vertical="center" wrapText="1"/>
    </xf>
    <xf numFmtId="49" fontId="3" fillId="5" borderId="11" xfId="0" applyNumberFormat="1" applyFont="1" applyFill="1" applyBorder="1" applyAlignment="1">
      <alignment horizontal="center" vertical="center" wrapText="1"/>
    </xf>
  </cellXfs>
  <cellStyles count="9">
    <cellStyle name="Normal 2" xfId="3"/>
    <cellStyle name="Normal 3" xfId="4"/>
    <cellStyle name="WinCalendar_BlankDates_24" xfId="5"/>
    <cellStyle name="Гиперссылка" xfId="8" builtinId="8"/>
    <cellStyle name="Обычный" xfId="0" builtinId="0"/>
    <cellStyle name="Обычный 2" xfId="6"/>
    <cellStyle name="Обычный 3" xfId="7"/>
    <cellStyle name="Обычный 3 2" xfId="2"/>
    <cellStyle name="Обычный 4" xfId="1"/>
  </cellStyles>
  <dxfs count="84"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ont>
        <b/>
        <i/>
        <color rgb="FF9C0006"/>
      </font>
      <fill>
        <patternFill patternType="solid">
          <bgColor rgb="FF92D050"/>
        </patternFill>
      </fill>
    </dxf>
    <dxf>
      <font>
        <b/>
        <i/>
        <color theme="3"/>
      </font>
      <fill>
        <gradientFill>
          <stop position="0">
            <color theme="3" tint="0.80001220740379042"/>
          </stop>
          <stop position="1">
            <color theme="5" tint="0.40000610370189521"/>
          </stop>
        </gradientFill>
      </fill>
    </dxf>
    <dxf>
      <font>
        <b/>
        <i/>
        <color theme="3"/>
      </font>
      <fill>
        <patternFill patternType="solid">
          <bgColor theme="8" tint="0.79998168889431442"/>
        </patternFill>
      </fill>
    </dxf>
    <dxf>
      <font>
        <b/>
        <i/>
        <color rgb="FF9C0006"/>
      </font>
      <fill>
        <patternFill patternType="solid">
          <bgColor theme="3" tint="0.59996337778862885"/>
        </patternFill>
      </fill>
    </dxf>
    <dxf>
      <font>
        <b/>
        <i/>
        <color theme="3"/>
      </font>
      <fill>
        <gradientFill>
          <stop position="0">
            <color theme="3" tint="0.80001220740379042"/>
          </stop>
          <stop position="1">
            <color theme="5" tint="0.40000610370189521"/>
          </stop>
        </gradientFill>
      </fill>
    </dxf>
    <dxf>
      <font>
        <b/>
        <i/>
        <color theme="7" tint="-0.24994659260841701"/>
      </font>
      <fill>
        <patternFill>
          <bgColor theme="7" tint="0.59996337778862885"/>
        </patternFill>
      </fill>
    </dxf>
    <dxf>
      <font>
        <b/>
        <i/>
        <color theme="3"/>
      </font>
      <fill>
        <patternFill patternType="solid">
          <bgColor theme="8" tint="0.79998168889431442"/>
        </patternFill>
      </fill>
    </dxf>
    <dxf>
      <font>
        <b/>
        <i/>
        <color rgb="FF9C0006"/>
      </font>
      <fill>
        <patternFill patternType="solid">
          <bgColor theme="3" tint="0.59996337778862885"/>
        </patternFill>
      </fill>
    </dxf>
    <dxf>
      <font>
        <b/>
        <i/>
        <color theme="3"/>
      </font>
      <fill>
        <gradientFill>
          <stop position="0">
            <color theme="3" tint="0.80001220740379042"/>
          </stop>
          <stop position="1">
            <color theme="5" tint="0.40000610370189521"/>
          </stop>
        </gradientFill>
      </fill>
    </dxf>
    <dxf>
      <font>
        <b/>
        <i/>
        <color theme="7" tint="-0.24994659260841701"/>
      </font>
      <fill>
        <patternFill>
          <bgColor theme="7" tint="0.59996337778862885"/>
        </patternFill>
      </fill>
    </dxf>
    <dxf>
      <font>
        <b/>
        <i/>
        <color theme="3"/>
      </font>
      <fill>
        <patternFill patternType="solid">
          <bgColor theme="8" tint="0.79998168889431442"/>
        </patternFill>
      </fill>
    </dxf>
    <dxf>
      <font>
        <b/>
        <i/>
        <color rgb="FF9C0006"/>
      </font>
      <fill>
        <patternFill patternType="solid">
          <bgColor theme="3" tint="0.59996337778862885"/>
        </patternFill>
      </fill>
    </dxf>
    <dxf>
      <font>
        <b/>
        <i/>
        <color theme="3"/>
      </font>
      <fill>
        <gradientFill>
          <stop position="0">
            <color theme="3" tint="0.80001220740379042"/>
          </stop>
          <stop position="1">
            <color theme="5" tint="0.40000610370189521"/>
          </stop>
        </gradientFill>
      </fill>
    </dxf>
    <dxf>
      <font>
        <b/>
        <i/>
        <color theme="7" tint="-0.24994659260841701"/>
      </font>
      <fill>
        <patternFill>
          <bgColor theme="7" tint="0.59996337778862885"/>
        </patternFill>
      </fill>
    </dxf>
    <dxf>
      <font>
        <b/>
        <i/>
        <color theme="3"/>
      </font>
      <fill>
        <patternFill patternType="solid">
          <bgColor theme="8" tint="0.79998168889431442"/>
        </patternFill>
      </fill>
    </dxf>
    <dxf>
      <font>
        <b/>
        <i/>
        <color rgb="FF9C0006"/>
      </font>
      <fill>
        <patternFill patternType="solid">
          <bgColor theme="3" tint="0.59996337778862885"/>
        </patternFill>
      </fill>
    </dxf>
    <dxf>
      <font>
        <b/>
        <i/>
        <color theme="3"/>
      </font>
      <fill>
        <gradientFill>
          <stop position="0">
            <color theme="3" tint="0.80001220740379042"/>
          </stop>
          <stop position="1">
            <color theme="5" tint="0.40000610370189521"/>
          </stop>
        </gradientFill>
      </fill>
    </dxf>
    <dxf>
      <font>
        <b/>
        <i/>
        <color theme="7" tint="-0.24994659260841701"/>
      </font>
      <fill>
        <patternFill>
          <bgColor theme="7" tint="0.59996337778862885"/>
        </patternFill>
      </fill>
    </dxf>
    <dxf>
      <font>
        <b/>
        <i/>
        <color theme="3"/>
      </font>
      <fill>
        <patternFill patternType="solid">
          <bgColor theme="8" tint="0.79998168889431442"/>
        </patternFill>
      </fill>
    </dxf>
    <dxf>
      <font>
        <b/>
        <i/>
        <color rgb="FF9C0006"/>
      </font>
      <fill>
        <patternFill patternType="solid">
          <bgColor theme="3" tint="0.59996337778862885"/>
        </patternFill>
      </fill>
    </dxf>
    <dxf>
      <font>
        <b/>
        <i/>
        <color theme="3"/>
      </font>
      <fill>
        <gradientFill>
          <stop position="0">
            <color theme="3" tint="0.80001220740379042"/>
          </stop>
          <stop position="1">
            <color theme="5" tint="0.40000610370189521"/>
          </stop>
        </gradientFill>
      </fill>
    </dxf>
    <dxf>
      <font>
        <b/>
        <i/>
        <color theme="7" tint="-0.24994659260841701"/>
      </font>
      <fill>
        <patternFill>
          <bgColor theme="7" tint="0.59996337778862885"/>
        </patternFill>
      </fill>
    </dxf>
    <dxf>
      <font>
        <b/>
        <i/>
        <color theme="3"/>
      </font>
      <fill>
        <patternFill patternType="solid">
          <bgColor theme="8" tint="0.79998168889431442"/>
        </patternFill>
      </fill>
    </dxf>
    <dxf>
      <font>
        <b/>
        <i/>
        <color rgb="FF9C0006"/>
      </font>
      <fill>
        <patternFill patternType="solid">
          <bgColor theme="3" tint="0.59996337778862885"/>
        </patternFill>
      </fill>
    </dxf>
    <dxf>
      <font>
        <b/>
        <i/>
        <color theme="3"/>
      </font>
      <fill>
        <gradientFill>
          <stop position="0">
            <color theme="3" tint="0.80001220740379042"/>
          </stop>
          <stop position="1">
            <color theme="5" tint="0.40000610370189521"/>
          </stop>
        </gradientFill>
      </fill>
    </dxf>
    <dxf>
      <font>
        <b/>
        <i/>
        <color theme="7" tint="-0.24994659260841701"/>
      </font>
      <fill>
        <patternFill>
          <bgColor theme="7" tint="0.59996337778862885"/>
        </patternFill>
      </fill>
    </dxf>
    <dxf>
      <font>
        <b/>
        <i/>
        <color theme="3"/>
      </font>
      <fill>
        <patternFill patternType="solid">
          <bgColor theme="8" tint="0.79998168889431442"/>
        </patternFill>
      </fill>
    </dxf>
    <dxf>
      <font>
        <b/>
        <i/>
        <color rgb="FF9C0006"/>
      </font>
      <fill>
        <patternFill patternType="solid">
          <bgColor theme="3" tint="0.59996337778862885"/>
        </patternFill>
      </fill>
    </dxf>
    <dxf>
      <font>
        <b/>
        <i/>
        <color theme="3"/>
      </font>
      <fill>
        <gradientFill>
          <stop position="0">
            <color theme="3" tint="0.80001220740379042"/>
          </stop>
          <stop position="1">
            <color theme="5" tint="0.40000610370189521"/>
          </stop>
        </gradientFill>
      </fill>
    </dxf>
    <dxf>
      <font>
        <b/>
        <i/>
        <color theme="7" tint="-0.24994659260841701"/>
      </font>
      <fill>
        <patternFill>
          <bgColor theme="7" tint="0.59996337778862885"/>
        </patternFill>
      </fill>
    </dxf>
    <dxf>
      <font>
        <b/>
        <i/>
        <color theme="3"/>
      </font>
      <fill>
        <patternFill patternType="solid">
          <bgColor theme="8" tint="0.79998168889431442"/>
        </patternFill>
      </fill>
    </dxf>
    <dxf>
      <font>
        <b/>
        <i/>
        <color rgb="FF9C0006"/>
      </font>
      <fill>
        <patternFill patternType="solid">
          <bgColor theme="3" tint="0.59996337778862885"/>
        </patternFill>
      </fill>
    </dxf>
    <dxf>
      <font>
        <b/>
        <i/>
        <color theme="3"/>
      </font>
      <fill>
        <gradientFill>
          <stop position="0">
            <color theme="3" tint="0.80001220740379042"/>
          </stop>
          <stop position="1">
            <color theme="5" tint="0.40000610370189521"/>
          </stop>
        </gradientFill>
      </fill>
    </dxf>
    <dxf>
      <font>
        <b/>
        <i/>
        <color theme="7" tint="-0.24994659260841701"/>
      </font>
      <fill>
        <patternFill>
          <bgColor theme="7" tint="0.59996337778862885"/>
        </patternFill>
      </fill>
    </dxf>
    <dxf>
      <font>
        <b/>
        <i/>
        <color theme="3"/>
      </font>
      <fill>
        <patternFill patternType="solid">
          <bgColor theme="8" tint="0.79998168889431442"/>
        </patternFill>
      </fill>
    </dxf>
    <dxf>
      <font>
        <b/>
        <i/>
        <color rgb="FF9C0006"/>
      </font>
      <fill>
        <patternFill patternType="solid">
          <bgColor theme="3" tint="0.59996337778862885"/>
        </patternFill>
      </fill>
    </dxf>
    <dxf>
      <font>
        <b/>
        <i/>
        <color theme="3"/>
      </font>
      <fill>
        <gradientFill>
          <stop position="0">
            <color theme="3" tint="0.80001220740379042"/>
          </stop>
          <stop position="1">
            <color theme="5" tint="0.40000610370189521"/>
          </stop>
        </gradientFill>
      </fill>
    </dxf>
    <dxf>
      <font>
        <b/>
        <i/>
        <color theme="7" tint="-0.24994659260841701"/>
      </font>
      <fill>
        <patternFill>
          <bgColor theme="7" tint="0.59996337778862885"/>
        </patternFill>
      </fill>
    </dxf>
    <dxf>
      <font>
        <b/>
        <i/>
        <color theme="3"/>
      </font>
      <fill>
        <patternFill patternType="solid">
          <bgColor theme="8" tint="0.79998168889431442"/>
        </patternFill>
      </fill>
    </dxf>
    <dxf>
      <font>
        <b/>
        <i/>
        <color rgb="FF9C0006"/>
      </font>
      <fill>
        <patternFill patternType="solid">
          <bgColor theme="3" tint="0.59996337778862885"/>
        </patternFill>
      </fill>
    </dxf>
    <dxf>
      <font>
        <b/>
        <i/>
        <color theme="3"/>
      </font>
      <fill>
        <gradientFill>
          <stop position="0">
            <color theme="3" tint="0.80001220740379042"/>
          </stop>
          <stop position="1">
            <color theme="5" tint="0.40000610370189521"/>
          </stop>
        </gradientFill>
      </fill>
    </dxf>
    <dxf>
      <font>
        <b/>
        <i/>
        <color theme="7" tint="-0.24994659260841701"/>
      </font>
      <fill>
        <patternFill>
          <bgColor theme="7" tint="0.59996337778862885"/>
        </patternFill>
      </fill>
    </dxf>
    <dxf>
      <font>
        <b/>
        <i/>
        <color theme="3"/>
      </font>
      <fill>
        <patternFill patternType="solid">
          <bgColor theme="8" tint="0.79998168889431442"/>
        </patternFill>
      </fill>
    </dxf>
    <dxf>
      <font>
        <b/>
        <i/>
        <color rgb="FF9C0006"/>
      </font>
      <fill>
        <patternFill patternType="solid">
          <bgColor theme="3" tint="0.59996337778862885"/>
        </patternFill>
      </fill>
    </dxf>
    <dxf>
      <font>
        <b/>
        <i/>
        <color theme="3"/>
      </font>
      <fill>
        <gradientFill>
          <stop position="0">
            <color theme="3" tint="0.80001220740379042"/>
          </stop>
          <stop position="1">
            <color theme="5" tint="0.40000610370189521"/>
          </stop>
        </gradientFill>
      </fill>
    </dxf>
    <dxf>
      <font>
        <b/>
        <i/>
        <color theme="7" tint="-0.24994659260841701"/>
      </font>
      <fill>
        <patternFill>
          <bgColor theme="7" tint="0.59996337778862885"/>
        </patternFill>
      </fill>
    </dxf>
    <dxf>
      <font>
        <b/>
        <i/>
        <color theme="3"/>
      </font>
      <fill>
        <patternFill patternType="solid">
          <bgColor theme="8" tint="0.79998168889431442"/>
        </patternFill>
      </fill>
    </dxf>
    <dxf>
      <font>
        <b/>
        <i/>
        <color rgb="FF9C0006"/>
      </font>
      <fill>
        <patternFill patternType="solid">
          <bgColor theme="3" tint="0.59996337778862885"/>
        </patternFill>
      </fill>
    </dxf>
    <dxf>
      <font>
        <b/>
        <i/>
        <color theme="3"/>
      </font>
      <fill>
        <gradientFill>
          <stop position="0">
            <color theme="3" tint="0.80001220740379042"/>
          </stop>
          <stop position="1">
            <color theme="5" tint="0.40000610370189521"/>
          </stop>
        </gradientFill>
      </fill>
    </dxf>
    <dxf>
      <font>
        <b/>
        <i/>
        <color theme="7" tint="-0.24994659260841701"/>
      </font>
      <fill>
        <patternFill>
          <bgColor theme="7" tint="0.59996337778862885"/>
        </patternFill>
      </fill>
    </dxf>
    <dxf>
      <font>
        <b/>
        <i/>
        <color rgb="FF002060"/>
      </font>
      <fill>
        <patternFill patternType="none">
          <bgColor auto="1"/>
        </patternFill>
      </fill>
    </dxf>
    <dxf>
      <font>
        <b/>
        <i/>
        <color rgb="FF002060"/>
      </font>
      <fill>
        <patternFill patternType="none">
          <bgColor auto="1"/>
        </patternFill>
      </fill>
    </dxf>
    <dxf>
      <font>
        <b/>
        <i/>
        <color rgb="FF002060"/>
      </font>
      <fill>
        <patternFill patternType="none">
          <bgColor auto="1"/>
        </patternFill>
      </fill>
    </dxf>
    <dxf>
      <font>
        <b/>
        <i/>
        <color rgb="FF002060"/>
      </font>
      <fill>
        <patternFill patternType="none">
          <bgColor auto="1"/>
        </patternFill>
      </fill>
    </dxf>
    <dxf>
      <fill>
        <patternFill>
          <bgColor theme="8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/>
        <color rgb="FF002060"/>
      </font>
      <fill>
        <patternFill patternType="none">
          <bgColor auto="1"/>
        </patternFill>
      </fill>
    </dxf>
    <dxf>
      <font>
        <b/>
        <i/>
        <color rgb="FF002060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numFmt numFmtId="165" formatCode="[$-419]d\ mmm;@"/>
    </dxf>
    <dxf>
      <numFmt numFmtId="165" formatCode="[$-419]d\ mmm;@"/>
    </dxf>
    <dxf>
      <numFmt numFmtId="165" formatCode="[$-419]d\ mmm;@"/>
    </dxf>
    <dxf>
      <numFmt numFmtId="165" formatCode="[$-419]d\ mmm;@"/>
    </dxf>
    <dxf>
      <numFmt numFmtId="165" formatCode="[$-419]d\ mmm;@"/>
    </dxf>
    <dxf>
      <numFmt numFmtId="165" formatCode="[$-419]d\ mmm;@"/>
    </dxf>
    <dxf>
      <numFmt numFmtId="165" formatCode="[$-419]d\ mmm;@"/>
    </dxf>
    <dxf>
      <numFmt numFmtId="165" formatCode="[$-419]d\ mmm;@"/>
    </dxf>
    <dxf>
      <numFmt numFmtId="165" formatCode="[$-419]d\ mmm;@"/>
    </dxf>
    <dxf>
      <numFmt numFmtId="165" formatCode="[$-419]d\ mmm;@"/>
    </dxf>
    <dxf>
      <numFmt numFmtId="165" formatCode="[$-419]d\ mmm;@"/>
    </dxf>
    <dxf>
      <numFmt numFmtId="165" formatCode="[$-419]d\ mmm;@"/>
    </dxf>
  </dxfs>
  <tableStyles count="0" defaultTableStyle="TableStyleMedium2" defaultPivotStyle="PivotStyleLight16"/>
  <colors>
    <mruColors>
      <color rgb="FFFFFF99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microsoft.com/office/2007/relationships/slicerCache" Target="slicerCaches/slicerCach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1493520</xdr:colOff>
      <xdr:row>0</xdr:row>
      <xdr:rowOff>76200</xdr:rowOff>
    </xdr:from>
    <xdr:to>
      <xdr:col>4</xdr:col>
      <xdr:colOff>381000</xdr:colOff>
      <xdr:row>29</xdr:row>
      <xdr:rowOff>91440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Категория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Категория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10200" y="76200"/>
              <a:ext cx="1600200" cy="59893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ссии"/>
      <sheetName val="Лист1"/>
      <sheetName val="События"/>
      <sheetName val="По дням"/>
      <sheetName val="Ежедневник и план"/>
      <sheetName val="Календарный вид"/>
      <sheetName val="6 лет назад"/>
      <sheetName val="возраст"/>
    </sheetNames>
    <sheetDataSet>
      <sheetData sheetId="0">
        <row r="1">
          <cell r="A1" t="str">
            <v>Сессия</v>
          </cell>
          <cell r="B1" t="str">
            <v>Дата ИРЛ</v>
          </cell>
          <cell r="C1" t="str">
            <v>Глава</v>
          </cell>
          <cell r="D1" t="str">
            <v>Место</v>
          </cell>
          <cell r="E1" t="str">
            <v>Суток</v>
          </cell>
          <cell r="F1" t="str">
            <v>Код Дня</v>
          </cell>
          <cell r="G1" t="str">
            <v>день В+</v>
          </cell>
          <cell r="H1" t="str">
            <v>код-буква</v>
          </cell>
          <cell r="I1" t="str">
            <v>код-число</v>
          </cell>
          <cell r="J1" t="str">
            <v>Партия</v>
          </cell>
          <cell r="K1" t="str">
            <v>отчет?</v>
          </cell>
        </row>
        <row r="2">
          <cell r="A2">
            <v>0</v>
          </cell>
          <cell r="B2">
            <v>42741</v>
          </cell>
          <cell r="C2">
            <v>1</v>
          </cell>
          <cell r="D2" t="str">
            <v>Восток</v>
          </cell>
          <cell r="F2" t="str">
            <v>В-2</v>
          </cell>
          <cell r="G2">
            <v>-2</v>
          </cell>
          <cell r="H2" t="str">
            <v>В</v>
          </cell>
          <cell r="I2">
            <v>-2</v>
          </cell>
          <cell r="J2" t="str">
            <v>вводная</v>
          </cell>
          <cell r="K2" t="str">
            <v>да</v>
          </cell>
        </row>
        <row r="3">
          <cell r="A3">
            <v>1</v>
          </cell>
          <cell r="B3">
            <v>42742</v>
          </cell>
          <cell r="C3">
            <v>1</v>
          </cell>
          <cell r="D3" t="str">
            <v>Восток</v>
          </cell>
          <cell r="E3">
            <v>1</v>
          </cell>
          <cell r="F3" t="str">
            <v>В</v>
          </cell>
          <cell r="G3">
            <v>0</v>
          </cell>
          <cell r="H3" t="str">
            <v>В</v>
          </cell>
          <cell r="I3">
            <v>0</v>
          </cell>
          <cell r="J3" t="str">
            <v>Воронеж</v>
          </cell>
          <cell r="K3" t="str">
            <v>да</v>
          </cell>
        </row>
        <row r="4">
          <cell r="A4">
            <v>2</v>
          </cell>
          <cell r="B4">
            <v>42756</v>
          </cell>
          <cell r="C4">
            <v>1</v>
          </cell>
          <cell r="D4" t="str">
            <v>Восток</v>
          </cell>
          <cell r="E4">
            <v>0.5</v>
          </cell>
          <cell r="F4" t="str">
            <v>В</v>
          </cell>
          <cell r="G4">
            <v>0</v>
          </cell>
          <cell r="H4" t="str">
            <v>В</v>
          </cell>
          <cell r="I4">
            <v>0</v>
          </cell>
          <cell r="J4" t="str">
            <v>онлайн</v>
          </cell>
          <cell r="K4" t="str">
            <v>да</v>
          </cell>
        </row>
        <row r="5">
          <cell r="A5">
            <v>3</v>
          </cell>
          <cell r="B5">
            <v>42761</v>
          </cell>
          <cell r="C5">
            <v>1</v>
          </cell>
          <cell r="D5" t="str">
            <v>Восток</v>
          </cell>
          <cell r="E5">
            <v>1</v>
          </cell>
          <cell r="F5" t="str">
            <v>В+1</v>
          </cell>
          <cell r="G5">
            <v>1</v>
          </cell>
          <cell r="H5" t="str">
            <v>В</v>
          </cell>
          <cell r="I5">
            <v>1</v>
          </cell>
          <cell r="J5" t="str">
            <v>онлайн</v>
          </cell>
          <cell r="K5" t="str">
            <v>да</v>
          </cell>
        </row>
        <row r="6">
          <cell r="A6">
            <v>4</v>
          </cell>
          <cell r="B6">
            <v>42767</v>
          </cell>
          <cell r="C6">
            <v>1</v>
          </cell>
          <cell r="D6" t="str">
            <v>Восток</v>
          </cell>
          <cell r="E6">
            <v>1</v>
          </cell>
          <cell r="F6" t="str">
            <v>В+2</v>
          </cell>
          <cell r="G6">
            <v>2</v>
          </cell>
          <cell r="H6" t="str">
            <v>В</v>
          </cell>
          <cell r="I6">
            <v>2</v>
          </cell>
          <cell r="J6" t="str">
            <v>онлайн</v>
          </cell>
          <cell r="K6" t="str">
            <v>да</v>
          </cell>
        </row>
        <row r="7">
          <cell r="A7">
            <v>5</v>
          </cell>
          <cell r="B7">
            <v>42773</v>
          </cell>
          <cell r="C7">
            <v>1</v>
          </cell>
          <cell r="D7" t="str">
            <v>Восток</v>
          </cell>
          <cell r="E7">
            <v>1</v>
          </cell>
          <cell r="F7" t="str">
            <v>В+3</v>
          </cell>
          <cell r="G7">
            <v>3</v>
          </cell>
          <cell r="H7" t="str">
            <v>В</v>
          </cell>
          <cell r="I7">
            <v>3</v>
          </cell>
          <cell r="J7" t="str">
            <v>онлайн</v>
          </cell>
          <cell r="K7" t="str">
            <v>да</v>
          </cell>
        </row>
        <row r="8">
          <cell r="A8">
            <v>5.5</v>
          </cell>
          <cell r="B8">
            <v>42780</v>
          </cell>
          <cell r="C8">
            <v>1</v>
          </cell>
          <cell r="D8" t="str">
            <v>Восток</v>
          </cell>
          <cell r="F8" t="str">
            <v>В+3</v>
          </cell>
          <cell r="G8">
            <v>3</v>
          </cell>
          <cell r="H8" t="str">
            <v>В</v>
          </cell>
          <cell r="I8">
            <v>3</v>
          </cell>
          <cell r="J8" t="str">
            <v>онлайн</v>
          </cell>
          <cell r="K8" t="str">
            <v>да</v>
          </cell>
        </row>
        <row r="9">
          <cell r="A9">
            <v>5.55</v>
          </cell>
          <cell r="B9">
            <v>42782</v>
          </cell>
          <cell r="C9">
            <v>1</v>
          </cell>
          <cell r="D9" t="str">
            <v>Восток</v>
          </cell>
          <cell r="F9" t="str">
            <v>В+3</v>
          </cell>
          <cell r="G9">
            <v>3</v>
          </cell>
          <cell r="H9" t="str">
            <v>В</v>
          </cell>
          <cell r="I9">
            <v>3</v>
          </cell>
          <cell r="J9" t="str">
            <v>онлайн</v>
          </cell>
          <cell r="K9" t="str">
            <v>да</v>
          </cell>
        </row>
        <row r="10">
          <cell r="A10">
            <v>6</v>
          </cell>
          <cell r="B10">
            <v>42784</v>
          </cell>
          <cell r="C10">
            <v>1</v>
          </cell>
          <cell r="D10" t="str">
            <v>Восток</v>
          </cell>
          <cell r="E10">
            <v>1</v>
          </cell>
          <cell r="F10" t="str">
            <v>В+4</v>
          </cell>
          <cell r="G10">
            <v>4</v>
          </cell>
          <cell r="H10" t="str">
            <v>В</v>
          </cell>
          <cell r="I10">
            <v>4</v>
          </cell>
          <cell r="J10" t="str">
            <v>онлайн</v>
          </cell>
          <cell r="K10" t="str">
            <v>да</v>
          </cell>
        </row>
        <row r="11">
          <cell r="A11">
            <v>7</v>
          </cell>
          <cell r="B11">
            <v>42789</v>
          </cell>
          <cell r="C11">
            <v>1</v>
          </cell>
          <cell r="D11" t="str">
            <v>Восток</v>
          </cell>
          <cell r="E11">
            <v>0.5</v>
          </cell>
          <cell r="F11" t="str">
            <v>В+5</v>
          </cell>
          <cell r="G11">
            <v>5</v>
          </cell>
          <cell r="H11" t="str">
            <v>В</v>
          </cell>
          <cell r="I11">
            <v>5</v>
          </cell>
          <cell r="J11" t="str">
            <v>онлайн</v>
          </cell>
          <cell r="K11" t="str">
            <v>да</v>
          </cell>
        </row>
        <row r="12">
          <cell r="A12">
            <v>8</v>
          </cell>
          <cell r="B12">
            <v>42801</v>
          </cell>
          <cell r="C12">
            <v>1</v>
          </cell>
          <cell r="D12" t="str">
            <v>Восток</v>
          </cell>
          <cell r="E12">
            <v>0.5</v>
          </cell>
          <cell r="F12" t="str">
            <v>В+5</v>
          </cell>
          <cell r="G12">
            <v>5</v>
          </cell>
          <cell r="H12" t="str">
            <v>В</v>
          </cell>
          <cell r="I12">
            <v>5</v>
          </cell>
          <cell r="J12" t="str">
            <v>онлайн</v>
          </cell>
          <cell r="K12" t="str">
            <v>да</v>
          </cell>
        </row>
        <row r="13">
          <cell r="A13">
            <v>9</v>
          </cell>
          <cell r="B13">
            <v>42806</v>
          </cell>
          <cell r="C13">
            <v>1</v>
          </cell>
          <cell r="D13" t="str">
            <v>Восток</v>
          </cell>
          <cell r="E13">
            <v>0.5</v>
          </cell>
          <cell r="F13" t="str">
            <v>В+6</v>
          </cell>
          <cell r="G13">
            <v>6</v>
          </cell>
          <cell r="H13" t="str">
            <v>В</v>
          </cell>
          <cell r="I13">
            <v>6</v>
          </cell>
          <cell r="J13" t="str">
            <v>онлайн</v>
          </cell>
          <cell r="K13" t="str">
            <v>да</v>
          </cell>
        </row>
        <row r="14">
          <cell r="A14">
            <v>10</v>
          </cell>
          <cell r="B14">
            <v>42812</v>
          </cell>
          <cell r="C14">
            <v>1</v>
          </cell>
          <cell r="D14" t="str">
            <v>Путь В-&gt;С</v>
          </cell>
          <cell r="E14">
            <v>2</v>
          </cell>
          <cell r="F14" t="str">
            <v>С+0</v>
          </cell>
          <cell r="G14">
            <v>8</v>
          </cell>
          <cell r="H14" t="str">
            <v>С</v>
          </cell>
          <cell r="I14">
            <v>0</v>
          </cell>
          <cell r="J14" t="str">
            <v>онлайн</v>
          </cell>
          <cell r="K14" t="str">
            <v>да</v>
          </cell>
        </row>
        <row r="15">
          <cell r="A15">
            <v>11</v>
          </cell>
          <cell r="B15">
            <v>42819</v>
          </cell>
          <cell r="C15">
            <v>2</v>
          </cell>
          <cell r="D15" t="str">
            <v>Север</v>
          </cell>
          <cell r="E15">
            <v>1</v>
          </cell>
          <cell r="F15" t="str">
            <v>С+1</v>
          </cell>
          <cell r="G15">
            <v>9</v>
          </cell>
          <cell r="H15" t="str">
            <v>С</v>
          </cell>
          <cell r="I15">
            <v>1</v>
          </cell>
          <cell r="J15" t="str">
            <v>онлайн</v>
          </cell>
          <cell r="K15" t="str">
            <v>да</v>
          </cell>
        </row>
        <row r="16">
          <cell r="A16">
            <v>12</v>
          </cell>
          <cell r="B16">
            <v>42830</v>
          </cell>
          <cell r="C16">
            <v>2</v>
          </cell>
          <cell r="D16" t="str">
            <v>Север</v>
          </cell>
          <cell r="E16">
            <v>0.25</v>
          </cell>
          <cell r="F16" t="str">
            <v>С+2</v>
          </cell>
          <cell r="G16">
            <v>10</v>
          </cell>
          <cell r="H16" t="str">
            <v>С</v>
          </cell>
          <cell r="I16">
            <v>2</v>
          </cell>
          <cell r="J16" t="str">
            <v>онлайн</v>
          </cell>
          <cell r="K16" t="str">
            <v>да</v>
          </cell>
        </row>
        <row r="17">
          <cell r="A17">
            <v>13</v>
          </cell>
          <cell r="B17">
            <v>42838</v>
          </cell>
          <cell r="C17">
            <v>2</v>
          </cell>
          <cell r="D17" t="str">
            <v>Север</v>
          </cell>
          <cell r="E17">
            <v>0.25</v>
          </cell>
          <cell r="F17" t="str">
            <v>С+2</v>
          </cell>
          <cell r="G17">
            <v>10</v>
          </cell>
          <cell r="H17" t="str">
            <v>С</v>
          </cell>
          <cell r="I17">
            <v>2</v>
          </cell>
          <cell r="J17" t="str">
            <v>онлайн</v>
          </cell>
          <cell r="K17" t="str">
            <v>да</v>
          </cell>
        </row>
        <row r="18">
          <cell r="A18">
            <v>14</v>
          </cell>
          <cell r="B18">
            <v>42882</v>
          </cell>
          <cell r="C18">
            <v>2</v>
          </cell>
          <cell r="D18" t="str">
            <v>Север</v>
          </cell>
          <cell r="E18">
            <v>0.5</v>
          </cell>
          <cell r="F18" t="str">
            <v>С+2</v>
          </cell>
          <cell r="G18">
            <v>10</v>
          </cell>
          <cell r="H18" t="str">
            <v>С</v>
          </cell>
          <cell r="I18">
            <v>2</v>
          </cell>
          <cell r="J18" t="str">
            <v>онлайн</v>
          </cell>
          <cell r="K18" t="str">
            <v>да</v>
          </cell>
        </row>
        <row r="19">
          <cell r="A19">
            <v>15</v>
          </cell>
          <cell r="B19">
            <v>42897</v>
          </cell>
          <cell r="C19">
            <v>2</v>
          </cell>
          <cell r="D19" t="str">
            <v>Север</v>
          </cell>
          <cell r="E19">
            <v>0.5</v>
          </cell>
          <cell r="F19" t="str">
            <v>С+3</v>
          </cell>
          <cell r="G19">
            <v>11</v>
          </cell>
          <cell r="H19" t="str">
            <v>С</v>
          </cell>
          <cell r="I19">
            <v>3</v>
          </cell>
          <cell r="J19" t="str">
            <v>онлайн</v>
          </cell>
          <cell r="K19" t="str">
            <v>да</v>
          </cell>
        </row>
        <row r="20">
          <cell r="A20">
            <v>16.399999999999999</v>
          </cell>
          <cell r="B20">
            <v>42903</v>
          </cell>
          <cell r="C20">
            <v>2</v>
          </cell>
          <cell r="D20" t="str">
            <v>Север</v>
          </cell>
          <cell r="E20">
            <v>0.25</v>
          </cell>
          <cell r="F20" t="str">
            <v>С+3</v>
          </cell>
          <cell r="G20">
            <v>11</v>
          </cell>
          <cell r="H20" t="str">
            <v>С</v>
          </cell>
          <cell r="I20">
            <v>3</v>
          </cell>
          <cell r="J20" t="str">
            <v>онлайн</v>
          </cell>
          <cell r="K20" t="str">
            <v>да</v>
          </cell>
        </row>
        <row r="21">
          <cell r="A21">
            <v>16.8</v>
          </cell>
          <cell r="B21">
            <v>42908</v>
          </cell>
          <cell r="C21">
            <v>2</v>
          </cell>
          <cell r="D21" t="str">
            <v>Север</v>
          </cell>
          <cell r="E21">
            <v>0.25</v>
          </cell>
          <cell r="F21" t="str">
            <v>С+4</v>
          </cell>
          <cell r="G21">
            <v>11</v>
          </cell>
          <cell r="H21" t="str">
            <v>С</v>
          </cell>
          <cell r="I21">
            <v>4</v>
          </cell>
          <cell r="J21" t="str">
            <v>онлайн</v>
          </cell>
          <cell r="K21" t="str">
            <v>да</v>
          </cell>
        </row>
        <row r="22">
          <cell r="A22">
            <v>17</v>
          </cell>
          <cell r="B22">
            <v>42909</v>
          </cell>
          <cell r="C22">
            <v>2</v>
          </cell>
          <cell r="D22" t="str">
            <v>Север</v>
          </cell>
          <cell r="E22">
            <v>0.5</v>
          </cell>
          <cell r="F22" t="str">
            <v>С+4</v>
          </cell>
          <cell r="G22">
            <v>12</v>
          </cell>
          <cell r="H22" t="str">
            <v>С</v>
          </cell>
          <cell r="I22">
            <v>4</v>
          </cell>
          <cell r="J22" t="str">
            <v>онлайн</v>
          </cell>
          <cell r="K22" t="str">
            <v>да</v>
          </cell>
        </row>
        <row r="23">
          <cell r="A23">
            <v>18</v>
          </cell>
          <cell r="B23">
            <v>42914</v>
          </cell>
          <cell r="C23">
            <v>2</v>
          </cell>
          <cell r="D23" t="str">
            <v>Север</v>
          </cell>
          <cell r="E23">
            <v>0.5</v>
          </cell>
          <cell r="F23" t="str">
            <v>С+4</v>
          </cell>
          <cell r="G23">
            <v>12</v>
          </cell>
          <cell r="H23" t="str">
            <v>С</v>
          </cell>
          <cell r="I23">
            <v>4</v>
          </cell>
          <cell r="J23" t="str">
            <v>онлайн</v>
          </cell>
          <cell r="K23" t="str">
            <v>да</v>
          </cell>
        </row>
        <row r="24">
          <cell r="A24">
            <v>19</v>
          </cell>
          <cell r="B24">
            <v>42926</v>
          </cell>
          <cell r="C24">
            <v>2</v>
          </cell>
          <cell r="D24" t="str">
            <v>Север</v>
          </cell>
          <cell r="E24">
            <v>1</v>
          </cell>
          <cell r="F24" t="str">
            <v>С+5</v>
          </cell>
          <cell r="G24">
            <v>13</v>
          </cell>
          <cell r="H24" t="str">
            <v>С</v>
          </cell>
          <cell r="I24">
            <v>5</v>
          </cell>
          <cell r="J24" t="str">
            <v>онлайн</v>
          </cell>
          <cell r="K24" t="str">
            <v>да</v>
          </cell>
        </row>
        <row r="25">
          <cell r="A25">
            <v>20</v>
          </cell>
          <cell r="B25">
            <v>42932</v>
          </cell>
          <cell r="C25">
            <v>2</v>
          </cell>
          <cell r="D25" t="str">
            <v>Север</v>
          </cell>
          <cell r="E25">
            <v>1</v>
          </cell>
          <cell r="F25" t="str">
            <v>С+6</v>
          </cell>
          <cell r="G25">
            <v>14</v>
          </cell>
          <cell r="H25" t="str">
            <v>С</v>
          </cell>
          <cell r="I25">
            <v>6</v>
          </cell>
          <cell r="J25" t="str">
            <v>онлайн</v>
          </cell>
          <cell r="K25" t="str">
            <v>да</v>
          </cell>
        </row>
        <row r="26">
          <cell r="A26">
            <v>21</v>
          </cell>
          <cell r="B26">
            <v>42946</v>
          </cell>
          <cell r="C26">
            <v>2</v>
          </cell>
          <cell r="D26" t="str">
            <v>Путь С-&gt;З</v>
          </cell>
          <cell r="E26">
            <v>2</v>
          </cell>
          <cell r="F26" t="str">
            <v>СЗ+8</v>
          </cell>
          <cell r="G26">
            <v>16</v>
          </cell>
          <cell r="H26" t="str">
            <v>СЗ</v>
          </cell>
          <cell r="I26">
            <v>8</v>
          </cell>
          <cell r="J26" t="str">
            <v>онлайн</v>
          </cell>
          <cell r="K26" t="str">
            <v>да</v>
          </cell>
        </row>
        <row r="27">
          <cell r="A27">
            <v>22</v>
          </cell>
          <cell r="B27">
            <v>42950</v>
          </cell>
          <cell r="C27">
            <v>2</v>
          </cell>
          <cell r="D27" t="str">
            <v>Путь С-&gt;З</v>
          </cell>
          <cell r="E27">
            <v>1</v>
          </cell>
          <cell r="F27" t="str">
            <v>СЗ+9</v>
          </cell>
          <cell r="G27">
            <v>17</v>
          </cell>
          <cell r="H27" t="str">
            <v>СЗ</v>
          </cell>
          <cell r="I27">
            <v>9</v>
          </cell>
          <cell r="J27" t="str">
            <v>онлайн</v>
          </cell>
          <cell r="K27" t="str">
            <v>да</v>
          </cell>
        </row>
        <row r="28">
          <cell r="A28">
            <v>23</v>
          </cell>
          <cell r="B28">
            <v>42957</v>
          </cell>
          <cell r="C28">
            <v>2</v>
          </cell>
          <cell r="D28" t="str">
            <v>Путь С-&gt;З</v>
          </cell>
          <cell r="E28">
            <v>1</v>
          </cell>
          <cell r="F28" t="str">
            <v>СЗ+10</v>
          </cell>
          <cell r="G28">
            <v>18</v>
          </cell>
          <cell r="H28" t="str">
            <v>СЗ</v>
          </cell>
          <cell r="I28">
            <v>10</v>
          </cell>
          <cell r="J28" t="str">
            <v>онлайн</v>
          </cell>
          <cell r="K28" t="str">
            <v>да</v>
          </cell>
        </row>
        <row r="29">
          <cell r="A29">
            <v>24</v>
          </cell>
          <cell r="B29">
            <v>42964</v>
          </cell>
          <cell r="C29">
            <v>2</v>
          </cell>
          <cell r="D29" t="str">
            <v>Путь С-&gt;З</v>
          </cell>
          <cell r="E29">
            <v>0.75</v>
          </cell>
          <cell r="F29" t="str">
            <v>СЗ+11</v>
          </cell>
          <cell r="G29">
            <v>19</v>
          </cell>
          <cell r="H29" t="str">
            <v>СЗ</v>
          </cell>
          <cell r="I29">
            <v>11</v>
          </cell>
          <cell r="J29" t="str">
            <v>онлайн</v>
          </cell>
          <cell r="K29" t="str">
            <v>да</v>
          </cell>
        </row>
        <row r="30">
          <cell r="A30">
            <v>25</v>
          </cell>
          <cell r="B30">
            <v>42988</v>
          </cell>
          <cell r="C30">
            <v>2</v>
          </cell>
          <cell r="D30" t="str">
            <v>Запад</v>
          </cell>
          <cell r="E30">
            <v>0.5</v>
          </cell>
          <cell r="F30" t="str">
            <v>ЗА+1</v>
          </cell>
          <cell r="G30">
            <v>20</v>
          </cell>
          <cell r="H30" t="str">
            <v>ЗА</v>
          </cell>
          <cell r="I30">
            <v>1</v>
          </cell>
          <cell r="J30" t="str">
            <v>Воронеж</v>
          </cell>
          <cell r="K30" t="str">
            <v>.</v>
          </cell>
        </row>
        <row r="31">
          <cell r="A31">
            <v>26</v>
          </cell>
          <cell r="B31">
            <v>43009</v>
          </cell>
          <cell r="C31">
            <v>2</v>
          </cell>
          <cell r="D31" t="str">
            <v>Запад</v>
          </cell>
          <cell r="E31">
            <v>0.25</v>
          </cell>
          <cell r="F31" t="str">
            <v>ЗА+1</v>
          </cell>
          <cell r="G31">
            <v>20</v>
          </cell>
          <cell r="H31" t="str">
            <v>ЗА</v>
          </cell>
          <cell r="I31">
            <v>1</v>
          </cell>
          <cell r="J31" t="str">
            <v>онлайн</v>
          </cell>
          <cell r="K31" t="str">
            <v>.</v>
          </cell>
        </row>
        <row r="32">
          <cell r="A32">
            <v>27</v>
          </cell>
          <cell r="B32">
            <v>43016</v>
          </cell>
          <cell r="C32">
            <v>2</v>
          </cell>
          <cell r="D32" t="str">
            <v>Запад</v>
          </cell>
          <cell r="E32">
            <v>0.25</v>
          </cell>
          <cell r="F32" t="str">
            <v>ЗА+1</v>
          </cell>
          <cell r="G32">
            <v>20</v>
          </cell>
          <cell r="H32" t="str">
            <v>ЗА</v>
          </cell>
          <cell r="I32">
            <v>1</v>
          </cell>
          <cell r="J32" t="str">
            <v>онлайн</v>
          </cell>
          <cell r="K32" t="str">
            <v>.</v>
          </cell>
        </row>
        <row r="33">
          <cell r="A33">
            <v>28</v>
          </cell>
          <cell r="B33">
            <v>43030</v>
          </cell>
          <cell r="C33">
            <v>2</v>
          </cell>
          <cell r="D33" t="str">
            <v>Запад</v>
          </cell>
          <cell r="E33">
            <v>0.75</v>
          </cell>
          <cell r="F33" t="str">
            <v>ЗА+2</v>
          </cell>
          <cell r="G33">
            <v>21</v>
          </cell>
          <cell r="H33" t="str">
            <v>ЗА</v>
          </cell>
          <cell r="I33">
            <v>2</v>
          </cell>
          <cell r="J33" t="str">
            <v>онлайн</v>
          </cell>
          <cell r="K33" t="str">
            <v>.</v>
          </cell>
        </row>
        <row r="34">
          <cell r="A34">
            <v>29</v>
          </cell>
          <cell r="B34">
            <v>43036</v>
          </cell>
          <cell r="C34">
            <v>2</v>
          </cell>
          <cell r="D34" t="str">
            <v>Запад</v>
          </cell>
          <cell r="E34">
            <v>0.5</v>
          </cell>
          <cell r="F34" t="str">
            <v>ЗА+2</v>
          </cell>
          <cell r="G34">
            <v>21</v>
          </cell>
          <cell r="H34" t="str">
            <v>ЗА</v>
          </cell>
          <cell r="I34">
            <v>2</v>
          </cell>
          <cell r="J34" t="str">
            <v>онлайн</v>
          </cell>
          <cell r="K34" t="str">
            <v>.</v>
          </cell>
        </row>
        <row r="35">
          <cell r="A35">
            <v>30</v>
          </cell>
          <cell r="B35">
            <v>43057</v>
          </cell>
          <cell r="C35">
            <v>2</v>
          </cell>
          <cell r="D35" t="str">
            <v>Запад</v>
          </cell>
          <cell r="E35">
            <v>0.5</v>
          </cell>
          <cell r="F35" t="str">
            <v>ЗА+3</v>
          </cell>
          <cell r="G35">
            <v>22</v>
          </cell>
          <cell r="H35" t="str">
            <v>ЗА</v>
          </cell>
          <cell r="I35">
            <v>3</v>
          </cell>
          <cell r="J35" t="str">
            <v>онлайн</v>
          </cell>
          <cell r="K35" t="str">
            <v>.</v>
          </cell>
        </row>
        <row r="36">
          <cell r="A36">
            <v>31</v>
          </cell>
          <cell r="B36">
            <v>43071</v>
          </cell>
          <cell r="C36">
            <v>2</v>
          </cell>
          <cell r="D36" t="str">
            <v>Запад</v>
          </cell>
          <cell r="E36">
            <v>0.5</v>
          </cell>
          <cell r="F36" t="str">
            <v>ЗА+3</v>
          </cell>
          <cell r="G36">
            <v>22</v>
          </cell>
          <cell r="H36" t="str">
            <v>ЗА</v>
          </cell>
          <cell r="I36">
            <v>3</v>
          </cell>
          <cell r="J36" t="str">
            <v>онлайн</v>
          </cell>
          <cell r="K36" t="str">
            <v>да</v>
          </cell>
        </row>
        <row r="37">
          <cell r="A37">
            <v>32</v>
          </cell>
          <cell r="B37">
            <v>43092</v>
          </cell>
          <cell r="C37">
            <v>2</v>
          </cell>
          <cell r="D37" t="str">
            <v>Запад</v>
          </cell>
          <cell r="E37">
            <v>0.25</v>
          </cell>
          <cell r="F37" t="str">
            <v>ЗА+4</v>
          </cell>
          <cell r="G37">
            <v>23</v>
          </cell>
          <cell r="H37" t="str">
            <v>ЗА</v>
          </cell>
          <cell r="I37">
            <v>4</v>
          </cell>
          <cell r="J37" t="str">
            <v>онлайн</v>
          </cell>
          <cell r="K37" t="str">
            <v>да</v>
          </cell>
        </row>
        <row r="38">
          <cell r="A38">
            <v>33</v>
          </cell>
          <cell r="B38">
            <v>43107</v>
          </cell>
          <cell r="C38">
            <v>2</v>
          </cell>
          <cell r="D38" t="str">
            <v>Запад</v>
          </cell>
          <cell r="E38">
            <v>0.75</v>
          </cell>
          <cell r="F38" t="str">
            <v>ЗА+4</v>
          </cell>
          <cell r="G38">
            <v>23</v>
          </cell>
          <cell r="H38" t="str">
            <v>ЗА</v>
          </cell>
          <cell r="I38">
            <v>4</v>
          </cell>
          <cell r="J38" t="str">
            <v>онлайн</v>
          </cell>
          <cell r="K38" t="str">
            <v>.</v>
          </cell>
        </row>
        <row r="39">
          <cell r="A39">
            <v>34</v>
          </cell>
          <cell r="B39">
            <v>43125</v>
          </cell>
          <cell r="C39">
            <v>2</v>
          </cell>
          <cell r="D39" t="str">
            <v>Запад</v>
          </cell>
          <cell r="E39">
            <v>0.75</v>
          </cell>
          <cell r="F39" t="str">
            <v>ЗА+5</v>
          </cell>
          <cell r="G39">
            <v>24</v>
          </cell>
          <cell r="H39" t="str">
            <v>ЗА</v>
          </cell>
          <cell r="I39">
            <v>5</v>
          </cell>
          <cell r="J39" t="str">
            <v>онлайн</v>
          </cell>
          <cell r="K39" t="str">
            <v>.</v>
          </cell>
        </row>
        <row r="40">
          <cell r="A40">
            <v>35</v>
          </cell>
          <cell r="B40">
            <v>43136</v>
          </cell>
          <cell r="C40">
            <v>2</v>
          </cell>
          <cell r="D40" t="str">
            <v>Запад</v>
          </cell>
          <cell r="E40">
            <v>0.25</v>
          </cell>
          <cell r="F40" t="str">
            <v>ЗА+5</v>
          </cell>
          <cell r="G40">
            <v>24</v>
          </cell>
          <cell r="H40" t="str">
            <v>ЗА</v>
          </cell>
          <cell r="I40">
            <v>5</v>
          </cell>
          <cell r="J40" t="str">
            <v>онлайн</v>
          </cell>
          <cell r="K40" t="str">
            <v>.</v>
          </cell>
        </row>
        <row r="41">
          <cell r="A41">
            <v>36</v>
          </cell>
          <cell r="B41">
            <v>43142</v>
          </cell>
          <cell r="C41">
            <v>2</v>
          </cell>
          <cell r="D41" t="str">
            <v>Запад</v>
          </cell>
          <cell r="E41">
            <v>0.25</v>
          </cell>
          <cell r="F41" t="str">
            <v>ЗА+6</v>
          </cell>
          <cell r="G41">
            <v>25</v>
          </cell>
          <cell r="H41" t="str">
            <v>ЗА</v>
          </cell>
          <cell r="I41">
            <v>6</v>
          </cell>
          <cell r="J41" t="str">
            <v>онлайн</v>
          </cell>
          <cell r="K41" t="str">
            <v>.</v>
          </cell>
        </row>
        <row r="42">
          <cell r="A42">
            <v>37</v>
          </cell>
          <cell r="B42">
            <v>43147</v>
          </cell>
          <cell r="C42">
            <v>2</v>
          </cell>
          <cell r="D42" t="str">
            <v>Запад</v>
          </cell>
          <cell r="E42">
            <v>0.75</v>
          </cell>
          <cell r="F42" t="str">
            <v>ЗА+6</v>
          </cell>
          <cell r="G42">
            <v>25</v>
          </cell>
          <cell r="H42" t="str">
            <v>ЗА</v>
          </cell>
          <cell r="I42">
            <v>6</v>
          </cell>
          <cell r="J42" t="str">
            <v>онлайн</v>
          </cell>
          <cell r="K42" t="str">
            <v>.</v>
          </cell>
        </row>
        <row r="43">
          <cell r="A43">
            <v>38</v>
          </cell>
          <cell r="B43">
            <v>43149</v>
          </cell>
          <cell r="C43">
            <v>3</v>
          </cell>
          <cell r="D43" t="str">
            <v>Путь З-&gt;Ю</v>
          </cell>
          <cell r="E43">
            <v>2</v>
          </cell>
          <cell r="F43" t="str">
            <v>Ю+1</v>
          </cell>
          <cell r="G43">
            <v>26</v>
          </cell>
          <cell r="H43" t="str">
            <v>Ю</v>
          </cell>
          <cell r="I43">
            <v>1</v>
          </cell>
          <cell r="J43" t="str">
            <v>онлайн</v>
          </cell>
          <cell r="K43" t="str">
            <v>.</v>
          </cell>
        </row>
        <row r="44">
          <cell r="A44">
            <v>39</v>
          </cell>
          <cell r="B44">
            <v>43154</v>
          </cell>
          <cell r="C44">
            <v>3</v>
          </cell>
          <cell r="D44" t="str">
            <v>Эльфин</v>
          </cell>
          <cell r="E44">
            <v>0.25</v>
          </cell>
          <cell r="F44" t="str">
            <v>Ю+3</v>
          </cell>
          <cell r="G44">
            <v>27</v>
          </cell>
          <cell r="H44" t="str">
            <v>Ю</v>
          </cell>
          <cell r="I44">
            <v>3</v>
          </cell>
          <cell r="J44" t="str">
            <v>онлайн</v>
          </cell>
          <cell r="K44" t="str">
            <v>.</v>
          </cell>
        </row>
        <row r="45">
          <cell r="A45">
            <v>40</v>
          </cell>
          <cell r="B45">
            <v>43161</v>
          </cell>
          <cell r="C45">
            <v>3</v>
          </cell>
          <cell r="D45" t="str">
            <v>Эльфин</v>
          </cell>
          <cell r="E45">
            <v>0.25</v>
          </cell>
          <cell r="F45" t="str">
            <v>Ю+3</v>
          </cell>
          <cell r="G45">
            <v>28</v>
          </cell>
          <cell r="H45" t="str">
            <v>Ю</v>
          </cell>
          <cell r="I45">
            <v>3</v>
          </cell>
          <cell r="J45" t="str">
            <v>онлайн</v>
          </cell>
          <cell r="K45" t="str">
            <v>.</v>
          </cell>
        </row>
        <row r="46">
          <cell r="A46">
            <v>41</v>
          </cell>
          <cell r="B46">
            <v>43163</v>
          </cell>
          <cell r="C46">
            <v>3</v>
          </cell>
          <cell r="D46" t="str">
            <v>Эльфин</v>
          </cell>
          <cell r="E46">
            <v>0.25</v>
          </cell>
          <cell r="F46" t="str">
            <v>Ю+3</v>
          </cell>
          <cell r="G46">
            <v>28</v>
          </cell>
          <cell r="H46" t="str">
            <v>Ю</v>
          </cell>
          <cell r="I46">
            <v>3</v>
          </cell>
          <cell r="J46" t="str">
            <v>онлайн</v>
          </cell>
          <cell r="K46" t="str">
            <v>.</v>
          </cell>
        </row>
        <row r="47">
          <cell r="A47">
            <v>42</v>
          </cell>
          <cell r="B47">
            <v>43167</v>
          </cell>
          <cell r="C47">
            <v>3</v>
          </cell>
          <cell r="D47" t="str">
            <v>Эльфин</v>
          </cell>
          <cell r="E47">
            <v>0.25</v>
          </cell>
          <cell r="F47" t="str">
            <v>Ю+3</v>
          </cell>
          <cell r="G47">
            <v>28</v>
          </cell>
          <cell r="H47" t="str">
            <v>Ю</v>
          </cell>
          <cell r="I47">
            <v>3</v>
          </cell>
          <cell r="J47" t="str">
            <v>онлайн</v>
          </cell>
          <cell r="K47" t="str">
            <v>.</v>
          </cell>
        </row>
        <row r="48">
          <cell r="A48">
            <v>43</v>
          </cell>
          <cell r="B48">
            <v>43169</v>
          </cell>
          <cell r="C48">
            <v>3</v>
          </cell>
          <cell r="D48" t="str">
            <v>Эльфин</v>
          </cell>
          <cell r="E48">
            <v>0</v>
          </cell>
          <cell r="F48" t="str">
            <v>Ю+3</v>
          </cell>
          <cell r="G48">
            <v>28</v>
          </cell>
          <cell r="H48" t="str">
            <v>Ю</v>
          </cell>
          <cell r="I48">
            <v>3</v>
          </cell>
          <cell r="J48" t="str">
            <v>онлайн</v>
          </cell>
          <cell r="K48" t="str">
            <v>.</v>
          </cell>
        </row>
        <row r="49">
          <cell r="A49">
            <v>44</v>
          </cell>
          <cell r="B49">
            <v>43182</v>
          </cell>
          <cell r="C49">
            <v>3</v>
          </cell>
          <cell r="D49" t="str">
            <v>Эльфин</v>
          </cell>
          <cell r="E49">
            <v>1</v>
          </cell>
          <cell r="F49" t="str">
            <v>Ю+</v>
          </cell>
        </row>
      </sheetData>
      <sheetData sheetId="1"/>
      <sheetData sheetId="2"/>
      <sheetData sheetId="3"/>
      <sheetData sheetId="4">
        <row r="1">
          <cell r="L1" t="str">
            <v>время</v>
          </cell>
        </row>
        <row r="2">
          <cell r="J2" t="str">
            <v>3 апр</v>
          </cell>
        </row>
        <row r="3">
          <cell r="J3">
            <v>43587</v>
          </cell>
        </row>
        <row r="4">
          <cell r="J4">
            <v>43586</v>
          </cell>
        </row>
        <row r="5">
          <cell r="J5">
            <v>43585</v>
          </cell>
        </row>
        <row r="6">
          <cell r="J6">
            <v>43584</v>
          </cell>
        </row>
        <row r="7">
          <cell r="J7">
            <v>43583</v>
          </cell>
        </row>
        <row r="8">
          <cell r="J8">
            <v>43582</v>
          </cell>
        </row>
        <row r="9">
          <cell r="J9">
            <v>43581</v>
          </cell>
        </row>
        <row r="10">
          <cell r="J10">
            <v>43580</v>
          </cell>
        </row>
        <row r="11">
          <cell r="J11">
            <v>43579</v>
          </cell>
        </row>
        <row r="12">
          <cell r="J12">
            <v>43578</v>
          </cell>
        </row>
        <row r="13">
          <cell r="J13">
            <v>43577</v>
          </cell>
        </row>
        <row r="14">
          <cell r="J14">
            <v>43577</v>
          </cell>
        </row>
        <row r="15">
          <cell r="J15">
            <v>43576</v>
          </cell>
        </row>
        <row r="16">
          <cell r="J16">
            <v>43575</v>
          </cell>
        </row>
        <row r="17">
          <cell r="J17">
            <v>43574</v>
          </cell>
        </row>
        <row r="18">
          <cell r="J18">
            <v>43573</v>
          </cell>
        </row>
        <row r="19">
          <cell r="J19">
            <v>43572</v>
          </cell>
        </row>
        <row r="20">
          <cell r="J20">
            <v>43571</v>
          </cell>
        </row>
        <row r="21">
          <cell r="J21">
            <v>43570</v>
          </cell>
        </row>
        <row r="22">
          <cell r="J22">
            <v>43569</v>
          </cell>
        </row>
        <row r="23">
          <cell r="J23">
            <v>43568</v>
          </cell>
        </row>
        <row r="24">
          <cell r="J24">
            <v>43567</v>
          </cell>
        </row>
        <row r="25">
          <cell r="J25">
            <v>43566</v>
          </cell>
        </row>
        <row r="26">
          <cell r="J26">
            <v>43565</v>
          </cell>
        </row>
        <row r="27">
          <cell r="J27">
            <v>43564</v>
          </cell>
        </row>
        <row r="28">
          <cell r="J28">
            <v>43563</v>
          </cell>
        </row>
        <row r="29">
          <cell r="J29">
            <v>43562</v>
          </cell>
        </row>
        <row r="30">
          <cell r="J30">
            <v>43561</v>
          </cell>
        </row>
        <row r="31">
          <cell r="J31">
            <v>43560</v>
          </cell>
        </row>
        <row r="32">
          <cell r="J32">
            <v>43559</v>
          </cell>
        </row>
        <row r="33">
          <cell r="J33">
            <v>43558</v>
          </cell>
        </row>
        <row r="34">
          <cell r="J34">
            <v>43557</v>
          </cell>
        </row>
        <row r="35">
          <cell r="J35">
            <v>43556</v>
          </cell>
        </row>
      </sheetData>
      <sheetData sheetId="5"/>
      <sheetData sheetId="6"/>
      <sheetData sheetId="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3213.766576388887" createdVersion="4" refreshedVersion="4" minRefreshableVersion="3" recordCount="137">
  <cacheSource type="worksheet">
    <worksheetSource ref="A1:K1048576" sheet="По дням"/>
  </cacheSource>
  <cacheFields count="11">
    <cacheField name="Код Дня" numFmtId="0">
      <sharedItems containsBlank="1" count="35">
        <s v="В-2"/>
        <s v="В-1"/>
        <s v="В"/>
        <s v="В+1"/>
        <s v="В+2"/>
        <s v="В+3"/>
        <s v="В+4"/>
        <s v="В+5"/>
        <s v="В+6"/>
        <s v="В+7"/>
        <s v="С+0"/>
        <s v="С+1"/>
        <s v="С+2"/>
        <s v="С+3"/>
        <s v="С+4"/>
        <s v="С+5"/>
        <s v="С+6"/>
        <s v="С+7"/>
        <s v="С+8"/>
        <s v="С+9"/>
        <s v="С+10"/>
        <s v="С+11"/>
        <s v="ЗА+1"/>
        <s v="ЗА+2"/>
        <s v="ЗА+3"/>
        <s v="ЗА+4"/>
        <s v="ЗА+5"/>
        <s v="ЗА+6"/>
        <s v="ЗА+7"/>
        <s v="ЗА+8"/>
        <s v="Ю+1"/>
        <s v="Ю+2"/>
        <s v="Ю+3"/>
        <s v="Ю+4"/>
        <m/>
      </sharedItems>
    </cacheField>
    <cacheField name="3 апр" numFmtId="0">
      <sharedItems containsNonDate="0" containsDate="1" containsString="0" containsBlank="1" minDate="2019-04-01T00:00:00" maxDate="2019-05-05T00:00:00" count="35">
        <d v="2019-04-01T00:00:00"/>
        <d v="2019-04-02T00:00:00"/>
        <d v="2019-04-03T00:00:00"/>
        <d v="2019-04-04T00:00:00"/>
        <d v="2019-04-05T00:00:00"/>
        <d v="2019-04-06T00:00:00"/>
        <d v="2019-04-07T00:00:00"/>
        <d v="2019-04-08T00:00:00"/>
        <d v="2019-04-09T00:00:00"/>
        <d v="2019-04-10T00:00:00"/>
        <d v="2019-04-11T00:00:00"/>
        <d v="2019-04-12T00:00:00"/>
        <d v="2019-04-13T00:00:00"/>
        <d v="2019-04-14T00:00:00"/>
        <d v="2019-04-15T00:00:00"/>
        <d v="2019-04-16T00:00:00"/>
        <d v="2019-04-17T00:00:00"/>
        <d v="2019-04-18T00:00:00"/>
        <d v="2019-04-19T00:00:00"/>
        <d v="2019-04-20T00:00:00"/>
        <d v="2019-04-21T00:00:00"/>
        <d v="2019-04-22T00:00:00"/>
        <d v="2019-04-23T00:00:00"/>
        <d v="2019-04-24T00:00:00"/>
        <d v="2019-04-25T00:00:00"/>
        <d v="2019-04-26T00:00:00"/>
        <d v="2019-04-27T00:00:00"/>
        <d v="2019-04-28T00:00:00"/>
        <d v="2019-04-29T00:00:00"/>
        <d v="2019-04-30T00:00:00"/>
        <d v="2019-05-01T00:00:00"/>
        <d v="2019-05-02T00:00:00"/>
        <d v="2019-05-03T00:00:00"/>
        <d v="2019-05-04T00:00:00"/>
        <m/>
      </sharedItems>
    </cacheField>
    <cacheField name="время" numFmtId="0">
      <sharedItems containsBlank="1" count="5">
        <s v="утро"/>
        <s v="день"/>
        <s v="вечер"/>
        <s v="ночь"/>
        <m/>
      </sharedItems>
    </cacheField>
    <cacheField name="Место" numFmtId="0">
      <sharedItems containsBlank="1" count="10">
        <s v="Восточный"/>
        <s v="Путь В-&gt;С"/>
        <s v="Северный"/>
        <s v="Путь С-&gt;З"/>
        <s v="Западный"/>
        <s v="Путь З-&gt;Э"/>
        <s v="Эльфин"/>
        <s v="Путь З-&gt;Ю"/>
        <s v="Южный"/>
        <m/>
      </sharedItems>
    </cacheField>
    <cacheField name="сессия" numFmtId="0">
      <sharedItems containsString="0" containsBlank="1" containsNumber="1" minValue="0" maxValue="48"/>
    </cacheField>
    <cacheField name="события" numFmtId="0">
      <sharedItems containsBlank="1"/>
    </cacheField>
    <cacheField name="роберт" numFmtId="0">
      <sharedItems containsBlank="1"/>
    </cacheField>
    <cacheField name="всплески" numFmtId="0">
      <sharedItems containsBlank="1"/>
    </cacheField>
    <cacheField name="день В+" numFmtId="0">
      <sharedItems containsString="0" containsBlank="1" containsNumber="1" containsInteger="1" minValue="-2" maxValue="31"/>
    </cacheField>
    <cacheField name="код-буква" numFmtId="0">
      <sharedItems containsBlank="1"/>
    </cacheField>
    <cacheField name="код-число" numFmtId="0">
      <sharedItems containsString="0" containsBlank="1" containsNumber="1" containsInteger="1" minValue="-2" maxValue="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dmin" refreshedDate="43213.766722337961" createdVersion="4" refreshedVersion="4" minRefreshableVersion="3" recordCount="64">
  <cacheSource type="worksheet">
    <worksheetSource ref="A1:K1048576" sheet="Сессии"/>
  </cacheSource>
  <cacheFields count="11">
    <cacheField name="Сессия" numFmtId="0">
      <sharedItems containsString="0" containsBlank="1" containsNumber="1" minValue="0" maxValue="48"/>
    </cacheField>
    <cacheField name="Дата ИРЛ" numFmtId="0">
      <sharedItems containsNonDate="0" containsDate="1" containsString="0" containsBlank="1" minDate="2017-01-06T00:00:00" maxDate="2018-04-23T00:00:00"/>
    </cacheField>
    <cacheField name="Глава" numFmtId="0">
      <sharedItems containsString="0" containsBlank="1" containsNumber="1" containsInteger="1" minValue="1" maxValue="3" count="4">
        <n v="1"/>
        <n v="2"/>
        <n v="3"/>
        <m/>
      </sharedItems>
    </cacheField>
    <cacheField name="Место" numFmtId="0">
      <sharedItems containsBlank="1" count="10">
        <s v="Восток"/>
        <s v="Путь В-&gt;С"/>
        <s v="Север"/>
        <s v="Путь С-&gt;З"/>
        <s v="Запад"/>
        <s v="Путь З-&gt;Э"/>
        <s v="Эльфин"/>
        <s v="Южный"/>
        <m/>
        <s v="Путь З-&gt;Ю" u="1"/>
      </sharedItems>
    </cacheField>
    <cacheField name="Суток" numFmtId="0">
      <sharedItems containsString="0" containsBlank="1" containsNumber="1" minValue="0" maxValue="2"/>
    </cacheField>
    <cacheField name="Код Дня" numFmtId="0">
      <sharedItems containsBlank="1"/>
    </cacheField>
    <cacheField name="код-буква" numFmtId="0">
      <sharedItems containsBlank="1"/>
    </cacheField>
    <cacheField name="код-число" numFmtId="0">
      <sharedItems containsString="0" containsBlank="1" containsNumber="1" containsInteger="1" minValue="-2" maxValue="11"/>
    </cacheField>
    <cacheField name="день В+" numFmtId="0">
      <sharedItems containsString="0" containsBlank="1" containsNumber="1" containsInteger="1" minValue="-2" maxValue="31"/>
    </cacheField>
    <cacheField name="Партия" numFmtId="0">
      <sharedItems containsBlank="1"/>
    </cacheField>
    <cacheField name="отчет?" numFmtId="0">
      <sharedItems containsBlank="1" count="3">
        <s v="да"/>
        <s v=".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admin" refreshedDate="43213.947919907405" createdVersion="4" refreshedVersion="4" minRefreshableVersion="3" recordCount="99">
  <cacheSource type="worksheet">
    <worksheetSource ref="A1:J1048576" sheet="События"/>
  </cacheSource>
  <cacheFields count="10">
    <cacheField name="События" numFmtId="0">
      <sharedItems containsBlank="1" count="102">
        <s v="написать"/>
        <s v="Нас нет в Восточном уже.. 25 дней"/>
        <s v="Искорка.. 17 дней"/>
        <s v="Текущее время в Винтерленде - 04 май"/>
        <s v="Начало - глава 1"/>
        <s v="смерть Ульмы"/>
        <s v="Клятва для Аэш"/>
        <s v="День булавок"/>
        <s v="День изгибунов"/>
        <s v="Нападение Темных на Долтона"/>
        <s v="Зеленый Форт и Лес"/>
        <s v="Приезд варягов"/>
        <s v="Побег варягов"/>
        <s v="Последний день в Восточном"/>
        <s v="Гонец от озерных эльфов"/>
        <s v="Глава 2, Приезд в Северный"/>
        <s v="Ребра Роберта"/>
        <s v="Атака на Северный (Темные)"/>
        <s v="Атака на Северный (+виверна)"/>
        <s v="Детектив"/>
        <s v="Атака на Северный (++колдуны)"/>
        <s v="Сгорела кузница Олафа"/>
        <s v="Марти и страшные стихи"/>
        <s v="обед у Вильгельма"/>
        <s v="Попытка лекции для Кайи"/>
        <s v="Люциан…ммм… черт, нельзя смотреть.."/>
        <s v="Концерт Мюррей у Яблока"/>
        <s v="Герман-Бетмен побеждает Хартмута"/>
        <s v="&quot;Лихорадка Роберта&quot; у Урсулы"/>
        <s v="Саламандры"/>
        <s v="Сон Германа о Тайли"/>
        <s v="пожар в доме Кнеллеров"/>
        <s v="проклятье на Олафе"/>
        <s v="Альберт вздохнул и вошел"/>
        <s v="Мне так холодно.. Смогу я согреться?"/>
        <s v="Искорка"/>
        <s v="Аэш просит Альберта найти в Западном мальчишку"/>
        <s v="Открытие старой-новой кузницы"/>
        <s v="Подарок от ведьмы - Морару и обратно"/>
        <s v="Снежный эльфенок и Посох Зимы"/>
        <s v="Герман пишет книгу"/>
        <s v="Суд на ведьмой"/>
        <s v="Подарок от ведьмы Роберту"/>
        <s v="Сон Германа о ледяных всадниках"/>
        <s v="Сон Альберта о дочери"/>
        <s v="Аль зовет Аэш, Аль в Муспельхейме"/>
        <s v="Чудо-юдо (разбойники в кукле)"/>
        <s v="голый мужик (Ульф)"/>
        <s v="Приезд в Западный"/>
        <s v="инцидент у Доры (пожар? Мужик)"/>
        <s v="явление Йорла в теле Остина Винда"/>
        <s v="Урсула встретилась с Диной"/>
        <s v="нападение оборотня"/>
        <s v="первая ночь в Дримленде"/>
        <s v="Разговор с Вяйнямёйненом"/>
        <s v="Альберт встретил тестя и тещу"/>
        <s v="Первая встреча со скальдом - тайны крови Урсулы"/>
        <s v="Солнечный камень Дины"/>
        <s v="обсудили с князем ёлку"/>
        <s v="Обнаружение злодеев (онейромант и 2 темные эльфа)"/>
        <s v="Альберт поговорил с тестем о &quot;снах&quot; и духах семьи"/>
        <s v="Сон Альберта: Дальний и Ледяной мир"/>
        <s v="была в плену у викингов; гейсом послала своего пленителя в Удурлаг"/>
        <s v="встреча со Льном - мальчик, за которого просила Аэш"/>
        <s v="Спасение Дыньки после избиения"/>
        <s v="Дина ночует с Дэнсером"/>
        <s v="Альберт с Диной и Ростиславом чаруют клинок"/>
        <s v="Урсула и Герман отомстили за Дэньку (а не наоборот)"/>
        <s v="Посещение цирка"/>
        <s v="Урсула замечает туман в Дримленде (работа Каррика)"/>
        <s v="Урсула идет в сны Прилесья; Хельга плачет"/>
        <s v="Кража собак"/>
        <s v="Люсия"/>
        <s v="Призыв Аэш + посвящение Дины + Лён"/>
        <s v="Ульф - Ирран + Люсия = ???"/>
        <s v="Темный эльф хочет с нами и грозит ножом"/>
        <s v="Письмо Эрлингу Скагге"/>
        <s v="Вяйне убивает Каррика"/>
        <s v="Написание писем"/>
        <s v="Нападение на Восточный. Торвальд погибает"/>
        <s v="Вяйне-почтальон: &quot;я не вожу письма мертвым людям&quot;"/>
        <s v="прилет Моррада (отец Лёна) за Искрой Тьмы"/>
        <s v="приход Раймонды во сне."/>
        <s v="Рассказ: Тор мёртв!"/>
        <s v="Встреча с Дэрриком у развилки"/>
        <s v="Приезд в Эльфин"/>
        <s v="Тризна по Торвальду"/>
        <s v="Поход в Дримленд вместе с Германом; котолич"/>
        <s v="Роберт заснул с Дэрриком"/>
        <s v="Лён, Шон и Силмэ (змейка из Белого мира)"/>
        <s v="Сочинение пьесы"/>
        <s v="Белтайн"/>
        <s v="Явление Моругула, владыки тьмы"/>
        <s v="Люси, Урсула и Ульф в снах Прилесья"/>
        <s v="Танго на душевных ранах"/>
        <s v="Сильмэ поет освобождение от темных чар для Люси"/>
        <s v="Перевертыши меняются местами с князем Южного"/>
        <s v="Отряд разоблачает перевертышей"/>
        <m/>
        <s v="Текущее время в Винтерленде - 03 апр" u="1"/>
        <s v="Нас нет в Восточном уже.. -6 дней" u="1"/>
        <s v="Искорка.. -14 дней" u="1"/>
      </sharedItems>
    </cacheField>
    <cacheField name="Категория" numFmtId="0">
      <sharedItems containsBlank="1" count="17">
        <m/>
        <s v="в пути"/>
        <s v="ведьмы"/>
        <s v="Аэш"/>
        <s v="злодеи"/>
        <s v="происшествия"/>
        <s v="болезни"/>
        <s v="Альберт"/>
        <s v="сердечное"/>
        <s v="интересные события"/>
        <s v="Герман"/>
        <s v="союзники"/>
        <s v="снохождение"/>
        <s v="Урсула"/>
        <s v="переписка"/>
        <s v="общественное"/>
        <s v="Люси"/>
      </sharedItems>
    </cacheField>
    <cacheField name="Кто застал это" numFmtId="0">
      <sharedItems containsBlank="1"/>
    </cacheField>
    <cacheField name="Сессия" numFmtId="0">
      <sharedItems containsBlank="1" containsMixedTypes="1" containsNumber="1" minValue="1" maxValue="48" count="46">
        <s v="написать"/>
        <m/>
        <n v="48"/>
        <n v="1"/>
        <n v="4"/>
        <n v="5"/>
        <n v="6"/>
        <n v="7"/>
        <n v="8"/>
        <n v="9"/>
        <n v="10"/>
        <n v="12"/>
        <n v="13"/>
        <n v="14"/>
        <n v="15"/>
        <n v="16.399999999999999"/>
        <n v="16.8"/>
        <n v="17"/>
        <n v="18"/>
        <n v="19"/>
        <n v="20"/>
        <n v="21"/>
        <n v="22"/>
        <n v="23"/>
        <n v="24"/>
        <s v="11~~"/>
        <n v="25"/>
        <n v="26"/>
        <n v="28"/>
        <n v="29"/>
        <n v="30"/>
        <n v="31"/>
        <n v="32"/>
        <n v="33"/>
        <n v="34"/>
        <n v="35"/>
        <n v="36"/>
        <n v="37"/>
        <s v="37~~"/>
        <n v="38"/>
        <n v="39"/>
        <n v="40"/>
        <n v="41"/>
        <n v="42"/>
        <n v="44"/>
        <n v="45"/>
      </sharedItems>
    </cacheField>
    <cacheField name="Место" numFmtId="0">
      <sharedItems containsBlank="1" containsMixedTypes="1" containsNumber="1" containsInteger="1" minValue="4" maxValue="4" count="10">
        <n v="4"/>
        <m/>
        <s v="Южный"/>
        <s v="Восток"/>
        <s v="Путь В-&gt;С"/>
        <s v="Север"/>
        <s v="Путь С-&gt;З"/>
        <s v="Запад"/>
        <s v="Путь З-&gt;Э"/>
        <s v="Эльфин"/>
      </sharedItems>
    </cacheField>
    <cacheField name="дней назад" numFmtId="0">
      <sharedItems containsString="0" containsBlank="1" containsNumber="1" containsInteger="1" minValue="1" maxValue="31"/>
    </cacheField>
    <cacheField name="Дата в игре" numFmtId="0">
      <sharedItems containsDate="1" containsBlank="1" containsMixedTypes="1" minDate="2019-04-03T00:00:00" maxDate="2019-05-05T00:00:00" count="31">
        <s v="ххх+g1"/>
        <m/>
        <d v="2019-05-04T00:00:00"/>
        <d v="2019-04-03T00:00:00"/>
        <d v="2019-04-05T00:00:00"/>
        <d v="2019-04-06T00:00:00"/>
        <d v="2019-04-07T00:00:00"/>
        <d v="2019-04-08T00:00:00"/>
        <d v="2019-04-09T00:00:00"/>
        <d v="2019-04-11T00:00:00"/>
        <d v="2019-04-13T00:00:00"/>
        <d v="2019-04-14T00:00:00"/>
        <d v="2019-04-15T00:00:00"/>
        <d v="2019-04-16T00:00:00"/>
        <d v="2019-04-17T00:00:00"/>
        <d v="2019-04-19T00:00:00"/>
        <d v="2019-04-20T00:00:00"/>
        <d v="2019-04-21T00:00:00"/>
        <d v="2019-04-22T00:00:00"/>
        <d v="2019-04-12T00:00:00"/>
        <d v="2019-04-23T00:00:00"/>
        <d v="2019-04-24T00:00:00"/>
        <d v="2019-04-25T00:00:00"/>
        <d v="2019-04-26T00:00:00"/>
        <d v="2019-04-27T00:00:00"/>
        <d v="2019-04-28T00:00:00"/>
        <d v="2019-04-29T00:00:00"/>
        <d v="2019-05-01T00:00:00"/>
        <d v="2019-05-02T00:00:00"/>
        <d v="2019-05-03T00:00:00"/>
        <d v="2019-04-30T00:00:00" u="1"/>
      </sharedItems>
    </cacheField>
    <cacheField name="Код дня" numFmtId="0">
      <sharedItems containsBlank="1" containsMixedTypes="1" containsNumber="1" containsInteger="1" minValue="6" maxValue="6"/>
    </cacheField>
    <cacheField name="B+XXXX" numFmtId="0">
      <sharedItems containsString="0" containsBlank="1" containsNumber="1" containsInteger="1" minValue="0" maxValue="31"/>
    </cacheField>
    <cacheField name="Сессия2" numFmtId="0">
      <sharedItems containsDate="1" containsString="0" containsBlank="1" containsMixedTypes="1" minDate="1899-12-31T00:01:04" maxDate="2018-04-01T00:00:00"/>
    </cacheField>
  </cacheFields>
  <extLst>
    <ext xmlns:x14="http://schemas.microsoft.com/office/spreadsheetml/2009/9/main" uri="{725AE2AE-9491-48be-B2B4-4EB974FC3084}">
      <x14:pivotCacheDefinition pivotCacheId="3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admin" refreshedDate="43215.892073495372" createdVersion="4" refreshedVersion="4" minRefreshableVersion="3" recordCount="32">
  <cacheSource type="worksheet">
    <worksheetSource ref="A1:H1048576" sheet="возраст"/>
  </cacheSource>
  <cacheFields count="8">
    <cacheField name="имя" numFmtId="0">
      <sharedItems containsBlank="1" count="30">
        <s v="Янне ван Донген"/>
        <s v="Кайя Элленгард"/>
        <s v="Хестрига Ханссен"/>
        <s v="Дина"/>
        <s v="Урсула"/>
        <s v="Джемила"/>
        <s v="Раймонда"/>
        <s v="Рамзи Ханссен"/>
        <s v="Харита"/>
        <s v="Хельга Тродссен"/>
        <s v="Аксель Детфлессен"/>
        <s v="Барт и Берт Тродссен"/>
        <s v="Сын Сири(?)"/>
        <s v="Инге Элленгард"/>
        <s v="Ярослав"/>
        <s v="Фаррел Вильк"/>
        <s v="Керн"/>
        <s v="Роберт Детфлессен"/>
        <s v="Мэртен"/>
        <s v="Алекс"/>
        <s v="Вильгельм Кнеллер"/>
        <s v="Логан Киннейрд"/>
        <s v="Йерун ван Донген"/>
        <s v="Люциан Морару"/>
        <s v="Герман Тродссен"/>
        <s v="Альберт Ханссен"/>
        <s v="Йоахим Дэветт"/>
        <s v="Велунд Элленгард"/>
        <s v="Торвальд Детфлессен"/>
        <m/>
      </sharedItems>
    </cacheField>
    <cacheField name="возраст сейчас" numFmtId="0">
      <sharedItems containsBlank="1" containsMixedTypes="1" containsNumber="1" minValue="6" maxValue="45"/>
    </cacheField>
    <cacheField name="Пол" numFmtId="0">
      <sharedItems containsBlank="1" count="3">
        <s v="ж"/>
        <s v="м"/>
        <m/>
      </sharedItems>
    </cacheField>
    <cacheField name="категория" numFmtId="0">
      <sharedItems containsBlank="1"/>
    </cacheField>
    <cacheField name="город" numFmtId="0">
      <sharedItems containsBlank="1" count="6">
        <s v="южный"/>
        <s v="северный"/>
        <s v="дальний"/>
        <s v="западный"/>
        <s v="восточный"/>
        <m/>
      </sharedItems>
    </cacheField>
    <cacheField name="Катастрофа (Х-3)" numFmtId="0">
      <sharedItems containsBlank="1" containsMixedTypes="1" containsNumber="1" minValue="3" maxValue="42"/>
    </cacheField>
    <cacheField name="Как давно служили" numFmtId="0">
      <sharedItems containsBlank="1" count="6">
        <s v="-"/>
        <s v="рано"/>
        <s v="сейчас"/>
        <s v="недавно завершил"/>
        <s v="уже"/>
        <m/>
      </sharedItems>
    </cacheField>
    <cacheField name="Первый приезд в ФСГ" numFmtId="0">
      <sharedItems containsBlank="1" containsMixedTypes="1" containsNumber="1" minValue="0" maxValue="3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7">
  <r>
    <x v="0"/>
    <x v="0"/>
    <x v="0"/>
    <x v="0"/>
    <n v="0"/>
    <s v="="/>
    <m/>
    <m/>
    <n v="-2"/>
    <s v="В"/>
    <n v="-2"/>
  </r>
  <r>
    <x v="0"/>
    <x v="0"/>
    <x v="1"/>
    <x v="0"/>
    <n v="0"/>
    <s v="="/>
    <m/>
    <m/>
    <n v="-2"/>
    <s v="В"/>
    <n v="-2"/>
  </r>
  <r>
    <x v="0"/>
    <x v="0"/>
    <x v="2"/>
    <x v="0"/>
    <n v="0"/>
    <s v="="/>
    <m/>
    <m/>
    <n v="-2"/>
    <s v="В"/>
    <n v="-2"/>
  </r>
  <r>
    <x v="0"/>
    <x v="0"/>
    <x v="3"/>
    <x v="0"/>
    <n v="0"/>
    <s v="="/>
    <m/>
    <m/>
    <n v="-2"/>
    <s v="В"/>
    <n v="-2"/>
  </r>
  <r>
    <x v="1"/>
    <x v="1"/>
    <x v="0"/>
    <x v="0"/>
    <n v="0"/>
    <s v="="/>
    <m/>
    <m/>
    <n v="-1"/>
    <s v="В"/>
    <n v="-1"/>
  </r>
  <r>
    <x v="1"/>
    <x v="1"/>
    <x v="1"/>
    <x v="0"/>
    <n v="0"/>
    <s v="="/>
    <m/>
    <m/>
    <n v="-1"/>
    <s v="В"/>
    <n v="-1"/>
  </r>
  <r>
    <x v="1"/>
    <x v="1"/>
    <x v="2"/>
    <x v="0"/>
    <n v="1"/>
    <s v="="/>
    <m/>
    <m/>
    <n v="-1"/>
    <s v="В"/>
    <n v="-1"/>
  </r>
  <r>
    <x v="1"/>
    <x v="1"/>
    <x v="3"/>
    <x v="0"/>
    <n v="1"/>
    <s v="="/>
    <m/>
    <m/>
    <n v="-1"/>
    <s v="В"/>
    <n v="-1"/>
  </r>
  <r>
    <x v="2"/>
    <x v="2"/>
    <x v="0"/>
    <x v="0"/>
    <n v="1"/>
    <s v="="/>
    <m/>
    <m/>
    <n v="0"/>
    <s v="В"/>
    <n v="0"/>
  </r>
  <r>
    <x v="2"/>
    <x v="2"/>
    <x v="1"/>
    <x v="0"/>
    <n v="1"/>
    <s v="смерть Ульмы"/>
    <m/>
    <m/>
    <n v="0"/>
    <s v="В"/>
    <n v="0"/>
  </r>
  <r>
    <x v="2"/>
    <x v="2"/>
    <x v="2"/>
    <x v="0"/>
    <n v="2"/>
    <s v="поцелуй с Робертом"/>
    <s v="поцелуй с Робертом"/>
    <m/>
    <n v="0"/>
    <s v="В"/>
    <n v="0"/>
  </r>
  <r>
    <x v="2"/>
    <x v="2"/>
    <x v="3"/>
    <x v="0"/>
    <n v="2"/>
    <s v="Ро надеялся заночевать - не оставила"/>
    <s v="Ро надеялся заночевать - не оставила"/>
    <m/>
    <n v="0"/>
    <s v="В"/>
    <n v="0"/>
  </r>
  <r>
    <x v="3"/>
    <x v="3"/>
    <x v="0"/>
    <x v="0"/>
    <n v="3"/>
    <s v="="/>
    <m/>
    <m/>
    <n v="1"/>
    <s v="В"/>
    <n v="1"/>
  </r>
  <r>
    <x v="3"/>
    <x v="3"/>
    <x v="1"/>
    <x v="0"/>
    <n v="3"/>
    <s v="="/>
    <m/>
    <m/>
    <n v="1"/>
    <s v="В"/>
    <n v="1"/>
  </r>
  <r>
    <x v="3"/>
    <x v="3"/>
    <x v="2"/>
    <x v="0"/>
    <n v="3"/>
    <s v="="/>
    <m/>
    <m/>
    <n v="1"/>
    <s v="В"/>
    <n v="1"/>
  </r>
  <r>
    <x v="3"/>
    <x v="3"/>
    <x v="3"/>
    <x v="0"/>
    <n v="3"/>
    <s v="Ро на ночном дежурстве"/>
    <m/>
    <m/>
    <n v="1"/>
    <s v="В"/>
    <n v="1"/>
  </r>
  <r>
    <x v="4"/>
    <x v="4"/>
    <x v="0"/>
    <x v="0"/>
    <n v="4"/>
    <s v="булавки у Мириам и Гаврилы"/>
    <m/>
    <m/>
    <n v="2"/>
    <s v="В"/>
    <n v="2"/>
  </r>
  <r>
    <x v="4"/>
    <x v="4"/>
    <x v="1"/>
    <x v="0"/>
    <n v="4"/>
    <s v="обшаривание чердака Люциана"/>
    <m/>
    <s v="книга кённингов"/>
    <n v="2"/>
    <s v="В"/>
    <n v="2"/>
  </r>
  <r>
    <x v="4"/>
    <x v="4"/>
    <x v="2"/>
    <x v="0"/>
    <n v="4"/>
    <s v="="/>
    <m/>
    <m/>
    <n v="2"/>
    <s v="В"/>
    <n v="2"/>
  </r>
  <r>
    <x v="4"/>
    <x v="4"/>
    <x v="3"/>
    <x v="0"/>
    <n v="4"/>
    <s v="первая ночевка Роберта в избе"/>
    <s v="первая ночевка Роберта в избе"/>
    <m/>
    <n v="2"/>
    <s v="В"/>
    <n v="2"/>
  </r>
  <r>
    <x v="5"/>
    <x v="5"/>
    <x v="0"/>
    <x v="0"/>
    <n v="5"/>
    <s v="="/>
    <m/>
    <m/>
    <n v="3"/>
    <s v="В"/>
    <n v="3"/>
  </r>
  <r>
    <x v="5"/>
    <x v="5"/>
    <x v="1"/>
    <x v="0"/>
    <n v="5"/>
    <s v="="/>
    <m/>
    <m/>
    <n v="3"/>
    <s v="В"/>
    <n v="3"/>
  </r>
  <r>
    <x v="5"/>
    <x v="5"/>
    <x v="2"/>
    <x v="0"/>
    <n v="5.5"/>
    <s v="Солнечный Камень; роды Лейлы"/>
    <m/>
    <m/>
    <n v="3"/>
    <s v="В"/>
    <n v="3"/>
  </r>
  <r>
    <x v="5"/>
    <x v="5"/>
    <x v="3"/>
    <x v="0"/>
    <n v="5.55"/>
    <s v="Нападение Темных на Долтона; Роберт опять ночует тут"/>
    <s v="Роберт опять ночует тут"/>
    <m/>
    <n v="3"/>
    <s v="В"/>
    <n v="3"/>
  </r>
  <r>
    <x v="6"/>
    <x v="6"/>
    <x v="0"/>
    <x v="0"/>
    <n v="6"/>
    <s v="="/>
    <m/>
    <m/>
    <n v="4"/>
    <s v="В"/>
    <n v="4"/>
  </r>
  <r>
    <x v="6"/>
    <x v="6"/>
    <x v="1"/>
    <x v="0"/>
    <n v="6"/>
    <s v="черно-фиолетовая воронка в роще"/>
    <m/>
    <s v="Хельхейм"/>
    <n v="4"/>
    <s v="В"/>
    <n v="4"/>
  </r>
  <r>
    <x v="6"/>
    <x v="6"/>
    <x v="2"/>
    <x v="0"/>
    <n v="6"/>
    <s v="="/>
    <m/>
    <m/>
    <n v="4"/>
    <s v="В"/>
    <n v="4"/>
  </r>
  <r>
    <x v="6"/>
    <x v="6"/>
    <x v="3"/>
    <x v="0"/>
    <n v="6"/>
    <s v="Роберт опять ночует тут"/>
    <s v="Роберт опять ночует тут"/>
    <m/>
    <n v="4"/>
    <s v="В"/>
    <n v="4"/>
  </r>
  <r>
    <x v="7"/>
    <x v="7"/>
    <x v="0"/>
    <x v="0"/>
    <n v="7"/>
    <s v="приезд варягов"/>
    <m/>
    <m/>
    <n v="5"/>
    <s v="В"/>
    <n v="5"/>
  </r>
  <r>
    <x v="7"/>
    <x v="7"/>
    <x v="1"/>
    <x v="0"/>
    <n v="7"/>
    <s v="="/>
    <m/>
    <m/>
    <n v="5"/>
    <s v="В"/>
    <n v="5"/>
  </r>
  <r>
    <x v="7"/>
    <x v="7"/>
    <x v="2"/>
    <x v="0"/>
    <n v="8"/>
    <s v="ПОБЕГ варягов из города"/>
    <m/>
    <s v="&quot;ведьма с рождения&quot;"/>
    <n v="5"/>
    <s v="В"/>
    <n v="5"/>
  </r>
  <r>
    <x v="7"/>
    <x v="7"/>
    <x v="3"/>
    <x v="0"/>
    <n v="8"/>
    <s v="Роберт опять ночует тут"/>
    <s v="Роберт опять ночует тут"/>
    <m/>
    <n v="5"/>
    <s v="В"/>
    <n v="5"/>
  </r>
  <r>
    <x v="8"/>
    <x v="8"/>
    <x v="0"/>
    <x v="0"/>
    <n v="9"/>
    <s v="гонец из Озерного"/>
    <m/>
    <m/>
    <n v="6"/>
    <s v="В"/>
    <n v="6"/>
  </r>
  <r>
    <x v="8"/>
    <x v="8"/>
    <x v="1"/>
    <x v="0"/>
    <n v="9"/>
    <s v="Встреча с Марусей"/>
    <s v="Встреча с Марусей"/>
    <m/>
    <n v="6"/>
    <s v="В"/>
    <n v="6"/>
  </r>
  <r>
    <x v="8"/>
    <x v="8"/>
    <x v="2"/>
    <x v="0"/>
    <n v="9"/>
    <s v="="/>
    <m/>
    <m/>
    <n v="6"/>
    <s v="В"/>
    <n v="6"/>
  </r>
  <r>
    <x v="8"/>
    <x v="8"/>
    <x v="3"/>
    <x v="0"/>
    <n v="9"/>
    <s v="Роберт ночует не в избе"/>
    <s v="Роберт ночует не в избе"/>
    <m/>
    <n v="6"/>
    <s v="В"/>
    <n v="6"/>
  </r>
  <r>
    <x v="9"/>
    <x v="9"/>
    <x v="0"/>
    <x v="1"/>
    <n v="10"/>
    <s v="="/>
    <m/>
    <m/>
    <n v="7"/>
    <s v="В"/>
    <n v="7"/>
  </r>
  <r>
    <x v="9"/>
    <x v="9"/>
    <x v="1"/>
    <x v="1"/>
    <n v="10"/>
    <s v="="/>
    <m/>
    <m/>
    <n v="7"/>
    <s v="В"/>
    <n v="7"/>
  </r>
  <r>
    <x v="9"/>
    <x v="9"/>
    <x v="2"/>
    <x v="1"/>
    <n v="10"/>
    <s v="="/>
    <m/>
    <m/>
    <n v="7"/>
    <s v="В"/>
    <n v="7"/>
  </r>
  <r>
    <x v="9"/>
    <x v="9"/>
    <x v="3"/>
    <x v="1"/>
    <n v="10"/>
    <s v="="/>
    <m/>
    <s v="северное сияние"/>
    <n v="7"/>
    <s v="В"/>
    <n v="7"/>
  </r>
  <r>
    <x v="10"/>
    <x v="10"/>
    <x v="0"/>
    <x v="1"/>
    <n v="10"/>
    <s v="="/>
    <m/>
    <m/>
    <n v="8"/>
    <s v="С"/>
    <n v="0"/>
  </r>
  <r>
    <x v="10"/>
    <x v="10"/>
    <x v="1"/>
    <x v="1"/>
    <n v="10"/>
    <s v="="/>
    <m/>
    <m/>
    <n v="8"/>
    <s v="С"/>
    <n v="0"/>
  </r>
  <r>
    <x v="10"/>
    <x v="10"/>
    <x v="2"/>
    <x v="1"/>
    <n v="10"/>
    <s v="="/>
    <m/>
    <m/>
    <n v="8"/>
    <s v="С"/>
    <n v="0"/>
  </r>
  <r>
    <x v="10"/>
    <x v="10"/>
    <x v="3"/>
    <x v="1"/>
    <n v="10"/>
    <s v="="/>
    <m/>
    <m/>
    <n v="8"/>
    <s v="С"/>
    <n v="0"/>
  </r>
  <r>
    <x v="11"/>
    <x v="11"/>
    <x v="0"/>
    <x v="2"/>
    <n v="11"/>
    <s v="доклад Велунду, знакомства"/>
    <m/>
    <s v="ручная ящерка"/>
    <n v="9"/>
    <s v="С"/>
    <n v="1"/>
  </r>
  <r>
    <x v="11"/>
    <x v="11"/>
    <x v="1"/>
    <x v="2"/>
    <n v="11"/>
    <s v="="/>
    <m/>
    <m/>
    <n v="9"/>
    <s v="С"/>
    <n v="1"/>
  </r>
  <r>
    <x v="11"/>
    <x v="11"/>
    <x v="2"/>
    <x v="2"/>
    <n v="11"/>
    <s v="="/>
    <m/>
    <m/>
    <n v="9"/>
    <s v="С"/>
    <n v="1"/>
  </r>
  <r>
    <x v="11"/>
    <x v="11"/>
    <x v="3"/>
    <x v="2"/>
    <n v="11"/>
    <s v="="/>
    <m/>
    <m/>
    <n v="9"/>
    <s v="С"/>
    <n v="1"/>
  </r>
  <r>
    <x v="12"/>
    <x v="12"/>
    <x v="0"/>
    <x v="2"/>
    <n v="12"/>
    <s v="сражение с Темными"/>
    <m/>
    <m/>
    <n v="10"/>
    <s v="С"/>
    <n v="2"/>
  </r>
  <r>
    <x v="12"/>
    <x v="12"/>
    <x v="1"/>
    <x v="2"/>
    <n v="13"/>
    <s v="убийство виверны, заморозка бочки"/>
    <m/>
    <s v="убийство морского монстра"/>
    <n v="10"/>
    <s v="С"/>
    <n v="2"/>
  </r>
  <r>
    <x v="12"/>
    <x v="12"/>
    <x v="2"/>
    <x v="2"/>
    <n v="14"/>
    <s v="детектив на Штефана"/>
    <m/>
    <m/>
    <n v="10"/>
    <s v="С"/>
    <n v="2"/>
  </r>
  <r>
    <x v="12"/>
    <x v="12"/>
    <x v="3"/>
    <x v="2"/>
    <n v="14"/>
    <s v="сражение с колдунами"/>
    <m/>
    <m/>
    <n v="10"/>
    <s v="С"/>
    <n v="2"/>
  </r>
  <r>
    <x v="13"/>
    <x v="13"/>
    <x v="0"/>
    <x v="2"/>
    <n v="15"/>
    <s v="сгорела кузница Олафа"/>
    <m/>
    <m/>
    <n v="11"/>
    <s v="С"/>
    <n v="3"/>
  </r>
  <r>
    <x v="13"/>
    <x v="13"/>
    <x v="1"/>
    <x v="2"/>
    <n v="15"/>
    <s v="Марти впадает в транс "/>
    <m/>
    <m/>
    <n v="11"/>
    <s v="С"/>
    <n v="3"/>
  </r>
  <r>
    <x v="13"/>
    <x v="13"/>
    <x v="2"/>
    <x v="2"/>
    <n v="16.399999999999999"/>
    <s v="="/>
    <s v="16а"/>
    <m/>
    <n v="11"/>
    <s v="С"/>
    <n v="3"/>
  </r>
  <r>
    <x v="13"/>
    <x v="13"/>
    <x v="3"/>
    <x v="2"/>
    <n v="16.8"/>
    <s v="="/>
    <s v="16б"/>
    <m/>
    <n v="11"/>
    <s v="С"/>
    <n v="3"/>
  </r>
  <r>
    <x v="14"/>
    <x v="14"/>
    <x v="0"/>
    <x v="2"/>
    <n v="17"/>
    <s v="="/>
    <m/>
    <m/>
    <n v="12"/>
    <s v="С"/>
    <n v="4"/>
  </r>
  <r>
    <x v="14"/>
    <x v="14"/>
    <x v="1"/>
    <x v="2"/>
    <n v="17"/>
    <s v="="/>
    <m/>
    <m/>
    <n v="12"/>
    <s v="С"/>
    <n v="4"/>
  </r>
  <r>
    <x v="14"/>
    <x v="14"/>
    <x v="2"/>
    <x v="2"/>
    <n v="18"/>
    <s v="Герман - Бетмен"/>
    <m/>
    <s v="книга с описанием моего острова"/>
    <n v="12"/>
    <s v="С"/>
    <n v="4"/>
  </r>
  <r>
    <x v="14"/>
    <x v="14"/>
    <x v="3"/>
    <x v="2"/>
    <n v="18"/>
    <s v="саламандры в кузнице Альберта"/>
    <m/>
    <s v="моя ящерка - саламандра"/>
    <n v="12"/>
    <s v="С"/>
    <n v="4"/>
  </r>
  <r>
    <x v="15"/>
    <x v="15"/>
    <x v="0"/>
    <x v="2"/>
    <n v="19"/>
    <s v="Пожар у Кнеллеров"/>
    <m/>
    <m/>
    <n v="13"/>
    <s v="С"/>
    <n v="5"/>
  </r>
  <r>
    <x v="15"/>
    <x v="15"/>
    <x v="1"/>
    <x v="2"/>
    <n v="19"/>
    <s v="="/>
    <m/>
    <m/>
    <n v="13"/>
    <s v="С"/>
    <n v="5"/>
  </r>
  <r>
    <x v="15"/>
    <x v="15"/>
    <x v="2"/>
    <x v="2"/>
    <n v="19"/>
    <s v="="/>
    <m/>
    <m/>
    <n v="13"/>
    <s v="С"/>
    <n v="5"/>
  </r>
  <r>
    <x v="15"/>
    <x v="15"/>
    <x v="3"/>
    <x v="2"/>
    <n v="19"/>
    <s v="Альберт и Раймонда; Сула, Роберт и Искорка"/>
    <s v="Сула, Роберт и Искорка"/>
    <m/>
    <n v="13"/>
    <s v="С"/>
    <n v="5"/>
  </r>
  <r>
    <x v="16"/>
    <x v="16"/>
    <x v="0"/>
    <x v="2"/>
    <n v="20"/>
    <s v="="/>
    <m/>
    <m/>
    <n v="14"/>
    <s v="С"/>
    <n v="6"/>
  </r>
  <r>
    <x v="16"/>
    <x v="16"/>
    <x v="1"/>
    <x v="2"/>
    <n v="20"/>
    <s v="странный гребень в галантерее"/>
    <m/>
    <s v="зеркало моей бабки"/>
    <n v="14"/>
    <s v="С"/>
    <n v="6"/>
  </r>
  <r>
    <x v="16"/>
    <x v="16"/>
    <x v="2"/>
    <x v="2"/>
    <n v="20"/>
    <s v="поцелуй с Люцем"/>
    <m/>
    <m/>
    <n v="14"/>
    <s v="С"/>
    <n v="6"/>
  </r>
  <r>
    <x v="16"/>
    <x v="16"/>
    <x v="3"/>
    <x v="2"/>
    <n v="20"/>
    <s v="="/>
    <m/>
    <m/>
    <n v="14"/>
    <s v="С"/>
    <n v="6"/>
  </r>
  <r>
    <x v="17"/>
    <x v="17"/>
    <x v="0"/>
    <x v="3"/>
    <n v="21"/>
    <s v="="/>
    <m/>
    <m/>
    <n v="15"/>
    <s v="С"/>
    <n v="7"/>
  </r>
  <r>
    <x v="17"/>
    <x v="17"/>
    <x v="1"/>
    <x v="3"/>
    <n v="21"/>
    <s v="="/>
    <m/>
    <m/>
    <n v="15"/>
    <s v="С"/>
    <n v="7"/>
  </r>
  <r>
    <x v="17"/>
    <x v="17"/>
    <x v="2"/>
    <x v="3"/>
    <n v="21"/>
    <s v="="/>
    <m/>
    <m/>
    <n v="15"/>
    <s v="С"/>
    <n v="7"/>
  </r>
  <r>
    <x v="17"/>
    <x v="17"/>
    <x v="3"/>
    <x v="3"/>
    <n v="21"/>
    <s v="снежный эльф; полнолуние"/>
    <m/>
    <m/>
    <n v="15"/>
    <s v="С"/>
    <n v="7"/>
  </r>
  <r>
    <x v="18"/>
    <x v="18"/>
    <x v="0"/>
    <x v="3"/>
    <n v="21"/>
    <s v="="/>
    <m/>
    <m/>
    <n v="16"/>
    <s v="С"/>
    <n v="8"/>
  </r>
  <r>
    <x v="18"/>
    <x v="18"/>
    <x v="1"/>
    <x v="3"/>
    <n v="21"/>
    <s v="морозные приведения"/>
    <m/>
    <m/>
    <n v="16"/>
    <s v="С"/>
    <n v="8"/>
  </r>
  <r>
    <x v="18"/>
    <x v="18"/>
    <x v="2"/>
    <x v="3"/>
    <n v="21"/>
    <s v="="/>
    <m/>
    <m/>
    <n v="16"/>
    <s v="С"/>
    <n v="8"/>
  </r>
  <r>
    <x v="18"/>
    <x v="18"/>
    <x v="3"/>
    <x v="3"/>
    <n v="21"/>
    <s v="приезд в Белый Мыс"/>
    <m/>
    <m/>
    <n v="16"/>
    <s v="С"/>
    <n v="8"/>
  </r>
  <r>
    <x v="19"/>
    <x v="19"/>
    <x v="0"/>
    <x v="3"/>
    <n v="22"/>
    <s v="снежная буря заперла нас в форте"/>
    <m/>
    <m/>
    <n v="17"/>
    <s v="С"/>
    <n v="9"/>
  </r>
  <r>
    <x v="19"/>
    <x v="19"/>
    <x v="1"/>
    <x v="3"/>
    <n v="22"/>
    <s v="старреленок"/>
    <m/>
    <m/>
    <n v="17"/>
    <s v="С"/>
    <n v="9"/>
  </r>
  <r>
    <x v="19"/>
    <x v="19"/>
    <x v="2"/>
    <x v="3"/>
    <n v="22"/>
    <s v="фейерверк северного сияния"/>
    <m/>
    <m/>
    <n v="17"/>
    <s v="С"/>
    <n v="9"/>
  </r>
  <r>
    <x v="19"/>
    <x v="19"/>
    <x v="3"/>
    <x v="3"/>
    <n v="22"/>
    <s v="суд на Урсулой; подарок Роберту; кошмары Альберта и Германа"/>
    <s v="суд на Урсулой; подарок Роберту"/>
    <m/>
    <n v="17"/>
    <s v="С"/>
    <n v="9"/>
  </r>
  <r>
    <x v="20"/>
    <x v="20"/>
    <x v="0"/>
    <x v="3"/>
    <n v="23"/>
    <s v="АЭШ в рубине"/>
    <m/>
    <m/>
    <n v="18"/>
    <s v="С"/>
    <n v="10"/>
  </r>
  <r>
    <x v="20"/>
    <x v="20"/>
    <x v="1"/>
    <x v="3"/>
    <n v="23"/>
    <s v="откровения в санях; погода:&quot;конец света&quot;"/>
    <m/>
    <s v="дорога; Я на руках у Стража, впереди мама. Мы спускаемся в огромную долину между отрогами гор."/>
    <n v="18"/>
    <s v="С"/>
    <n v="10"/>
  </r>
  <r>
    <x v="20"/>
    <x v="20"/>
    <x v="2"/>
    <x v="3"/>
    <n v="23"/>
    <s v="встреча с чудом-юдом"/>
    <m/>
    <m/>
    <n v="18"/>
    <s v="С"/>
    <n v="10"/>
  </r>
  <r>
    <x v="20"/>
    <x v="20"/>
    <x v="3"/>
    <x v="3"/>
    <n v="23"/>
    <s v="голый мужик в лесу"/>
    <m/>
    <m/>
    <n v="18"/>
    <s v="С"/>
    <n v="10"/>
  </r>
  <r>
    <x v="21"/>
    <x v="21"/>
    <x v="0"/>
    <x v="3"/>
    <n v="24"/>
    <m/>
    <m/>
    <m/>
    <n v="19"/>
    <s v="С"/>
    <n v="11"/>
  </r>
  <r>
    <x v="21"/>
    <x v="21"/>
    <x v="1"/>
    <x v="3"/>
    <n v="24"/>
    <s v="медведь"/>
    <m/>
    <m/>
    <n v="19"/>
    <s v="С"/>
    <n v="11"/>
  </r>
  <r>
    <x v="21"/>
    <x v="21"/>
    <x v="2"/>
    <x v="3"/>
    <n v="24"/>
    <m/>
    <m/>
    <m/>
    <n v="19"/>
    <s v="С"/>
    <n v="11"/>
  </r>
  <r>
    <x v="21"/>
    <x v="21"/>
    <x v="3"/>
    <x v="4"/>
    <n v="25"/>
    <m/>
    <m/>
    <m/>
    <n v="19"/>
    <s v="С"/>
    <n v="11"/>
  </r>
  <r>
    <x v="22"/>
    <x v="22"/>
    <x v="0"/>
    <x v="4"/>
    <n v="25"/>
    <m/>
    <m/>
    <m/>
    <n v="20"/>
    <s v="ЗА"/>
    <n v="1"/>
  </r>
  <r>
    <x v="22"/>
    <x v="22"/>
    <x v="1"/>
    <x v="4"/>
    <n v="26"/>
    <m/>
    <m/>
    <m/>
    <n v="20"/>
    <s v="ЗА"/>
    <n v="1"/>
  </r>
  <r>
    <x v="22"/>
    <x v="22"/>
    <x v="2"/>
    <x v="4"/>
    <n v="27"/>
    <m/>
    <m/>
    <s v="мой дом! Страж - орчиха"/>
    <n v="20"/>
    <s v="ЗА"/>
    <n v="1"/>
  </r>
  <r>
    <x v="22"/>
    <x v="22"/>
    <x v="3"/>
    <x v="4"/>
    <n v="28"/>
    <m/>
    <m/>
    <m/>
    <n v="20"/>
    <s v="ЗА"/>
    <n v="1"/>
  </r>
  <r>
    <x v="23"/>
    <x v="23"/>
    <x v="0"/>
    <x v="4"/>
    <n v="28"/>
    <m/>
    <m/>
    <m/>
    <n v="21"/>
    <s v="ЗА"/>
    <n v="2"/>
  </r>
  <r>
    <x v="23"/>
    <x v="23"/>
    <x v="1"/>
    <x v="4"/>
    <n v="28"/>
    <m/>
    <m/>
    <m/>
    <n v="21"/>
    <s v="ЗА"/>
    <n v="2"/>
  </r>
  <r>
    <x v="23"/>
    <x v="23"/>
    <x v="2"/>
    <x v="4"/>
    <n v="29"/>
    <s v="Альберт встретил тестя и тещу"/>
    <m/>
    <s v="тайны моих родителей"/>
    <n v="21"/>
    <s v="ЗА"/>
    <n v="2"/>
  </r>
  <r>
    <x v="23"/>
    <x v="23"/>
    <x v="3"/>
    <x v="4"/>
    <n v="29"/>
    <s v="знакомство с Арвидом"/>
    <s v="Роберт узнает о семье Урсулы"/>
    <m/>
    <n v="21"/>
    <s v="ЗА"/>
    <n v="2"/>
  </r>
  <r>
    <x v="24"/>
    <x v="24"/>
    <x v="0"/>
    <x v="4"/>
    <n v="30"/>
    <s v="обсудили с князем ёлку"/>
    <m/>
    <m/>
    <n v="22"/>
    <s v="ЗА"/>
    <n v="3"/>
  </r>
  <r>
    <x v="24"/>
    <x v="24"/>
    <x v="1"/>
    <x v="4"/>
    <n v="30"/>
    <s v="Альберт встретил тестя у колодца"/>
    <m/>
    <m/>
    <n v="22"/>
    <s v="ЗА"/>
    <n v="3"/>
  </r>
  <r>
    <x v="24"/>
    <x v="24"/>
    <x v="2"/>
    <x v="4"/>
    <n v="31"/>
    <s v="Накрыли логово злодеев (онейромансер и 2 дроу)"/>
    <m/>
    <m/>
    <n v="22"/>
    <s v="ЗА"/>
    <n v="3"/>
  </r>
  <r>
    <x v="24"/>
    <x v="24"/>
    <x v="3"/>
    <x v="4"/>
    <n v="32"/>
    <s v="была в плену у викингов"/>
    <s v="Урсула в плену у викинга"/>
    <m/>
    <n v="22"/>
    <s v="ЗА"/>
    <n v="3"/>
  </r>
  <r>
    <x v="25"/>
    <x v="25"/>
    <x v="0"/>
    <x v="4"/>
    <n v="32"/>
    <s v="гейсом послала своего пленителя в Удурлаг"/>
    <s v="спасение Урсулы от викингов"/>
    <m/>
    <n v="23"/>
    <s v="ЗА"/>
    <n v="4"/>
  </r>
  <r>
    <x v="25"/>
    <x v="25"/>
    <x v="1"/>
    <x v="4"/>
    <n v="33"/>
    <s v="письма; зельеварение; Лён"/>
    <m/>
    <m/>
    <n v="23"/>
    <s v="ЗА"/>
    <n v="4"/>
  </r>
  <r>
    <x v="25"/>
    <x v="25"/>
    <x v="2"/>
    <x v="4"/>
    <n v="33"/>
    <s v="Спасение Дыньки после избиения"/>
    <m/>
    <m/>
    <n v="23"/>
    <s v="ЗА"/>
    <n v="4"/>
  </r>
  <r>
    <x v="25"/>
    <x v="25"/>
    <x v="3"/>
    <x v="4"/>
    <n v="33"/>
    <m/>
    <m/>
    <m/>
    <n v="23"/>
    <s v="ЗА"/>
    <n v="4"/>
  </r>
  <r>
    <x v="26"/>
    <x v="26"/>
    <x v="0"/>
    <x v="4"/>
    <n v="34"/>
    <s v="остатки квестов. Альберт-дина-ростислав"/>
    <m/>
    <m/>
    <n v="24"/>
    <s v="ЗА"/>
    <n v="5"/>
  </r>
  <r>
    <x v="26"/>
    <x v="26"/>
    <x v="1"/>
    <x v="4"/>
    <n v="34"/>
    <m/>
    <m/>
    <m/>
    <n v="24"/>
    <s v="ЗА"/>
    <n v="5"/>
  </r>
  <r>
    <x v="26"/>
    <x v="26"/>
    <x v="2"/>
    <x v="4"/>
    <n v="34"/>
    <m/>
    <m/>
    <m/>
    <n v="24"/>
    <s v="ЗА"/>
    <n v="5"/>
  </r>
  <r>
    <x v="26"/>
    <x v="26"/>
    <x v="3"/>
    <x v="4"/>
    <n v="35"/>
    <s v="ЦИРК!! ДРИМЛЕНД ВОСТОК"/>
    <m/>
    <m/>
    <n v="24"/>
    <s v="ЗА"/>
    <n v="5"/>
  </r>
  <r>
    <x v="27"/>
    <x v="27"/>
    <x v="0"/>
    <x v="4"/>
    <n v="36"/>
    <s v="Кража собак"/>
    <m/>
    <m/>
    <n v="25"/>
    <s v="ЗА"/>
    <n v="6"/>
  </r>
  <r>
    <x v="27"/>
    <x v="27"/>
    <x v="1"/>
    <x v="4"/>
    <n v="37"/>
    <s v="Люсия; аэш"/>
    <m/>
    <m/>
    <n v="25"/>
    <s v="ЗА"/>
    <n v="6"/>
  </r>
  <r>
    <x v="27"/>
    <x v="27"/>
    <x v="2"/>
    <x v="4"/>
    <n v="37"/>
    <s v="викинги; Темный эльф"/>
    <s v="Письмо для Эрлинга; болтовня с Ро"/>
    <m/>
    <n v="25"/>
    <s v="ЗА"/>
    <n v="6"/>
  </r>
  <r>
    <x v="27"/>
    <x v="27"/>
    <x v="3"/>
    <x v="4"/>
    <n v="37"/>
    <s v="Вяйне убивает Каррика"/>
    <s v="банные разговоры про Лаари и Фаррела"/>
    <m/>
    <n v="25"/>
    <s v="ЗА"/>
    <n v="6"/>
  </r>
  <r>
    <x v="28"/>
    <x v="28"/>
    <x v="0"/>
    <x v="5"/>
    <n v="38"/>
    <s v="Вяйне-почтальон"/>
    <s v="Вяйне говорит что Тор мертв??"/>
    <m/>
    <n v="26"/>
    <s v="ЗА"/>
    <n v="7"/>
  </r>
  <r>
    <x v="28"/>
    <x v="28"/>
    <x v="1"/>
    <x v="5"/>
    <n v="38"/>
    <m/>
    <m/>
    <m/>
    <n v="26"/>
    <s v="ЗА"/>
    <n v="7"/>
  </r>
  <r>
    <x v="28"/>
    <x v="28"/>
    <x v="2"/>
    <x v="5"/>
    <n v="38"/>
    <s v="прилет Моррада (отец Лёна)"/>
    <m/>
    <m/>
    <n v="26"/>
    <s v="ЗА"/>
    <n v="7"/>
  </r>
  <r>
    <x v="28"/>
    <x v="28"/>
    <x v="3"/>
    <x v="5"/>
    <n v="38"/>
    <s v="приход Раймонды. Тор мёртв!"/>
    <m/>
    <m/>
    <n v="26"/>
    <s v="ЗА"/>
    <n v="7"/>
  </r>
  <r>
    <x v="29"/>
    <x v="29"/>
    <x v="0"/>
    <x v="5"/>
    <n v="38"/>
    <m/>
    <s v="Роберт узнает о гибели отца"/>
    <m/>
    <n v="27"/>
    <s v="ЗА"/>
    <n v="8"/>
  </r>
  <r>
    <x v="29"/>
    <x v="29"/>
    <x v="1"/>
    <x v="5"/>
    <n v="38"/>
    <m/>
    <m/>
    <m/>
    <n v="27"/>
    <s v="ЗА"/>
    <n v="8"/>
  </r>
  <r>
    <x v="29"/>
    <x v="29"/>
    <x v="2"/>
    <x v="5"/>
    <n v="38"/>
    <s v="Дэррик"/>
    <s v="знакомство с Дэрриком"/>
    <m/>
    <n v="27"/>
    <s v="ЗА"/>
    <n v="8"/>
  </r>
  <r>
    <x v="29"/>
    <x v="29"/>
    <x v="3"/>
    <x v="5"/>
    <n v="39"/>
    <s v="Тризна; Дримленд с Германом"/>
    <m/>
    <m/>
    <n v="27"/>
    <s v="ЗА"/>
    <n v="8"/>
  </r>
  <r>
    <x v="30"/>
    <x v="30"/>
    <x v="0"/>
    <x v="6"/>
    <n v="39"/>
    <s v="планы на княжение; шон и магия"/>
    <s v="Роберт &quot;Всех Повешу На Сосне&quot; Детфлессен"/>
    <m/>
    <n v="28"/>
    <s v="Ю"/>
    <n v="1"/>
  </r>
  <r>
    <x v="30"/>
    <x v="30"/>
    <x v="1"/>
    <x v="6"/>
    <n v="40"/>
    <s v="поиски арбалета; Сильмэ; Мюррей"/>
    <m/>
    <m/>
    <n v="28"/>
    <s v="Ю"/>
    <n v="1"/>
  </r>
  <r>
    <x v="30"/>
    <x v="30"/>
    <x v="2"/>
    <x v="6"/>
    <n v="41"/>
    <s v="Белтайн и Моргул"/>
    <s v="Пьеса; Моргул насылает страшное видение о Роксане"/>
    <m/>
    <n v="28"/>
    <s v="Ю"/>
    <n v="1"/>
  </r>
  <r>
    <x v="30"/>
    <x v="30"/>
    <x v="3"/>
    <x v="6"/>
    <n v="42"/>
    <s v="Дримлэнд и Драма (проклятье Моргула)"/>
    <s v="Урсула унижает Ро в Дримленде. Урсула клеится к Дэррику"/>
    <m/>
    <n v="28"/>
    <s v="Ю"/>
    <n v="1"/>
  </r>
  <r>
    <x v="31"/>
    <x v="31"/>
    <x v="0"/>
    <x v="6"/>
    <n v="44"/>
    <s v="Роберт, Дэррик и дюжина эльфов уходят проверять пещеры"/>
    <s v="Ро уходит в пещеры с эльфами, не говоря Су"/>
    <m/>
    <n v="29"/>
    <s v="Ю"/>
    <n v="2"/>
  </r>
  <r>
    <x v="31"/>
    <x v="31"/>
    <x v="1"/>
    <x v="6"/>
    <n v="44"/>
    <s v="Урсула прокрастинирует; мужики крафтят с Моркелебом"/>
    <m/>
    <m/>
    <n v="29"/>
    <s v="Ю"/>
    <n v="2"/>
  </r>
  <r>
    <x v="31"/>
    <x v="31"/>
    <x v="2"/>
    <x v="6"/>
    <n v="44"/>
    <s v="Поход партии в пещеры"/>
    <s v="Ро обращается с Су строго по-деловому как с (виновной) подчиненной"/>
    <m/>
    <n v="29"/>
    <s v="Ю"/>
    <n v="2"/>
  </r>
  <r>
    <x v="31"/>
    <x v="31"/>
    <x v="3"/>
    <x v="6"/>
    <n v="44"/>
    <s v="Урсула выводит Роберта на разговор, мир?"/>
    <s v="Утаскивает Су с лавки, собираясь спать. Но после разговора теплеет и трахает"/>
    <m/>
    <n v="29"/>
    <s v="Ю"/>
    <n v="2"/>
  </r>
  <r>
    <x v="32"/>
    <x v="32"/>
    <x v="0"/>
    <x v="7"/>
    <n v="45"/>
    <s v="выехали из Эльфин"/>
    <s v="Роберт узнает о гибели отца"/>
    <m/>
    <n v="30"/>
    <s v="Ю"/>
    <n v="3"/>
  </r>
  <r>
    <x v="32"/>
    <x v="32"/>
    <x v="1"/>
    <x v="7"/>
    <n v="45"/>
    <s v="Лён - дракон;"/>
    <m/>
    <m/>
    <n v="30"/>
    <s v="Ю"/>
    <n v="3"/>
  </r>
  <r>
    <x v="32"/>
    <x v="32"/>
    <x v="2"/>
    <x v="7"/>
    <n v="45"/>
    <s v="Амариэль; Дэррик говорит про Уми"/>
    <s v="знакомство с Дэрриком"/>
    <m/>
    <n v="30"/>
    <s v="Ю"/>
    <n v="3"/>
  </r>
  <r>
    <x v="32"/>
    <x v="32"/>
    <x v="3"/>
    <x v="7"/>
    <n v="46"/>
    <m/>
    <m/>
    <m/>
    <n v="30"/>
    <s v="Ю"/>
    <n v="3"/>
  </r>
  <r>
    <x v="33"/>
    <x v="33"/>
    <x v="0"/>
    <x v="8"/>
    <n v="46"/>
    <m/>
    <s v="Роберт узнает о гибели отца"/>
    <m/>
    <n v="31"/>
    <s v="Ю"/>
    <n v="4"/>
  </r>
  <r>
    <x v="33"/>
    <x v="33"/>
    <x v="1"/>
    <x v="8"/>
    <n v="47"/>
    <m/>
    <m/>
    <m/>
    <n v="31"/>
    <s v="Ю"/>
    <n v="4"/>
  </r>
  <r>
    <x v="33"/>
    <x v="33"/>
    <x v="2"/>
    <x v="8"/>
    <n v="48"/>
    <m/>
    <s v="знакомство с Дэрриком"/>
    <m/>
    <n v="31"/>
    <s v="Ю"/>
    <n v="4"/>
  </r>
  <r>
    <x v="33"/>
    <x v="33"/>
    <x v="3"/>
    <x v="8"/>
    <m/>
    <m/>
    <m/>
    <m/>
    <n v="31"/>
    <s v="Ю"/>
    <n v="4"/>
  </r>
  <r>
    <x v="34"/>
    <x v="34"/>
    <x v="4"/>
    <x v="9"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4">
  <r>
    <n v="0"/>
    <d v="2017-01-06T00:00:00"/>
    <x v="0"/>
    <x v="0"/>
    <m/>
    <s v="В-2"/>
    <s v="В"/>
    <n v="-2"/>
    <n v="-2"/>
    <s v="вводная"/>
    <x v="0"/>
  </r>
  <r>
    <n v="1"/>
    <d v="2017-01-07T00:00:00"/>
    <x v="0"/>
    <x v="0"/>
    <n v="1"/>
    <s v="В"/>
    <s v="В"/>
    <n v="0"/>
    <n v="0"/>
    <s v="Воронеж"/>
    <x v="0"/>
  </r>
  <r>
    <n v="2"/>
    <d v="2017-01-21T00:00:00"/>
    <x v="0"/>
    <x v="0"/>
    <n v="0.5"/>
    <s v="В"/>
    <s v="В"/>
    <n v="0"/>
    <n v="0"/>
    <s v="онлайн"/>
    <x v="0"/>
  </r>
  <r>
    <n v="3"/>
    <d v="2017-01-26T00:00:00"/>
    <x v="0"/>
    <x v="0"/>
    <n v="1"/>
    <s v="В+1"/>
    <s v="В"/>
    <n v="1"/>
    <n v="1"/>
    <s v="онлайн"/>
    <x v="0"/>
  </r>
  <r>
    <n v="4"/>
    <d v="2017-02-01T00:00:00"/>
    <x v="0"/>
    <x v="0"/>
    <n v="1"/>
    <s v="В+2"/>
    <s v="В"/>
    <n v="2"/>
    <n v="2"/>
    <s v="онлайн"/>
    <x v="0"/>
  </r>
  <r>
    <n v="5"/>
    <d v="2017-02-07T00:00:00"/>
    <x v="0"/>
    <x v="0"/>
    <n v="1"/>
    <s v="В+3"/>
    <s v="В"/>
    <n v="3"/>
    <n v="3"/>
    <s v="онлайн"/>
    <x v="0"/>
  </r>
  <r>
    <n v="5.5"/>
    <d v="2017-02-14T00:00:00"/>
    <x v="0"/>
    <x v="0"/>
    <m/>
    <s v="В+3"/>
    <s v="В"/>
    <n v="3"/>
    <n v="3"/>
    <s v="онлайн"/>
    <x v="0"/>
  </r>
  <r>
    <n v="5.55"/>
    <d v="2017-02-16T00:00:00"/>
    <x v="0"/>
    <x v="0"/>
    <m/>
    <s v="В+3"/>
    <s v="В"/>
    <n v="3"/>
    <n v="3"/>
    <s v="онлайн"/>
    <x v="0"/>
  </r>
  <r>
    <n v="6"/>
    <d v="2017-02-18T00:00:00"/>
    <x v="0"/>
    <x v="0"/>
    <n v="1"/>
    <s v="В+4"/>
    <s v="В"/>
    <n v="4"/>
    <n v="4"/>
    <s v="онлайн"/>
    <x v="0"/>
  </r>
  <r>
    <n v="7"/>
    <d v="2017-02-23T00:00:00"/>
    <x v="0"/>
    <x v="0"/>
    <n v="0.5"/>
    <s v="В+5"/>
    <s v="В"/>
    <n v="5"/>
    <n v="5"/>
    <s v="онлайн"/>
    <x v="0"/>
  </r>
  <r>
    <n v="8"/>
    <d v="2017-03-07T00:00:00"/>
    <x v="0"/>
    <x v="0"/>
    <n v="0.5"/>
    <s v="В+5"/>
    <s v="В"/>
    <n v="5"/>
    <n v="5"/>
    <s v="онлайн"/>
    <x v="0"/>
  </r>
  <r>
    <n v="9"/>
    <d v="2017-03-12T00:00:00"/>
    <x v="0"/>
    <x v="0"/>
    <n v="0.5"/>
    <s v="В+6"/>
    <s v="В"/>
    <n v="6"/>
    <n v="6"/>
    <s v="онлайн"/>
    <x v="0"/>
  </r>
  <r>
    <n v="10"/>
    <d v="2017-03-18T00:00:00"/>
    <x v="0"/>
    <x v="1"/>
    <n v="2"/>
    <s v="С+0"/>
    <s v="С"/>
    <n v="0"/>
    <n v="8"/>
    <s v="онлайн"/>
    <x v="0"/>
  </r>
  <r>
    <n v="11"/>
    <d v="2017-03-25T00:00:00"/>
    <x v="1"/>
    <x v="2"/>
    <n v="1"/>
    <s v="С+1"/>
    <s v="С"/>
    <n v="1"/>
    <n v="9"/>
    <s v="онлайн"/>
    <x v="0"/>
  </r>
  <r>
    <n v="12"/>
    <d v="2017-04-05T00:00:00"/>
    <x v="1"/>
    <x v="2"/>
    <n v="0.25"/>
    <s v="С+2"/>
    <s v="С"/>
    <n v="2"/>
    <n v="10"/>
    <s v="онлайн"/>
    <x v="0"/>
  </r>
  <r>
    <n v="13"/>
    <d v="2017-04-13T00:00:00"/>
    <x v="1"/>
    <x v="2"/>
    <n v="0.25"/>
    <s v="С+2"/>
    <s v="С"/>
    <n v="2"/>
    <n v="10"/>
    <s v="онлайн"/>
    <x v="0"/>
  </r>
  <r>
    <n v="14"/>
    <d v="2017-05-27T00:00:00"/>
    <x v="1"/>
    <x v="2"/>
    <n v="0.5"/>
    <s v="С+2"/>
    <s v="С"/>
    <n v="2"/>
    <n v="10"/>
    <s v="онлайн"/>
    <x v="0"/>
  </r>
  <r>
    <n v="15"/>
    <d v="2017-06-11T00:00:00"/>
    <x v="1"/>
    <x v="2"/>
    <n v="0.5"/>
    <s v="С+3"/>
    <s v="С"/>
    <n v="3"/>
    <n v="11"/>
    <s v="онлайн"/>
    <x v="0"/>
  </r>
  <r>
    <n v="16.399999999999999"/>
    <d v="2017-06-17T00:00:00"/>
    <x v="1"/>
    <x v="2"/>
    <n v="0.25"/>
    <s v="С+3"/>
    <s v="С"/>
    <n v="3"/>
    <n v="11"/>
    <s v="онлайн"/>
    <x v="0"/>
  </r>
  <r>
    <n v="16.8"/>
    <d v="2017-06-22T00:00:00"/>
    <x v="1"/>
    <x v="2"/>
    <n v="0.25"/>
    <s v="С+4"/>
    <s v="С"/>
    <n v="4"/>
    <n v="12"/>
    <s v="онлайн"/>
    <x v="0"/>
  </r>
  <r>
    <n v="17"/>
    <d v="2017-06-23T00:00:00"/>
    <x v="1"/>
    <x v="2"/>
    <n v="0.5"/>
    <s v="С+4"/>
    <s v="С"/>
    <n v="4"/>
    <n v="12"/>
    <s v="онлайн"/>
    <x v="0"/>
  </r>
  <r>
    <n v="18"/>
    <d v="2017-06-28T00:00:00"/>
    <x v="1"/>
    <x v="2"/>
    <n v="0.5"/>
    <s v="С+4"/>
    <s v="С"/>
    <n v="4"/>
    <n v="12"/>
    <s v="онлайн"/>
    <x v="0"/>
  </r>
  <r>
    <n v="19"/>
    <d v="2017-07-10T00:00:00"/>
    <x v="1"/>
    <x v="2"/>
    <n v="1"/>
    <s v="С+5"/>
    <s v="С"/>
    <n v="5"/>
    <n v="13"/>
    <s v="онлайн"/>
    <x v="0"/>
  </r>
  <r>
    <n v="20"/>
    <d v="2017-07-16T00:00:00"/>
    <x v="1"/>
    <x v="2"/>
    <n v="1"/>
    <s v="С+6"/>
    <s v="С"/>
    <n v="6"/>
    <n v="14"/>
    <s v="онлайн"/>
    <x v="0"/>
  </r>
  <r>
    <n v="21"/>
    <d v="2017-07-30T00:00:00"/>
    <x v="1"/>
    <x v="3"/>
    <n v="2"/>
    <s v="С+8"/>
    <s v="С"/>
    <n v="8"/>
    <n v="16"/>
    <s v="онлайн"/>
    <x v="0"/>
  </r>
  <r>
    <n v="22"/>
    <d v="2017-08-03T00:00:00"/>
    <x v="1"/>
    <x v="3"/>
    <n v="1"/>
    <s v="С+9"/>
    <s v="С"/>
    <n v="9"/>
    <n v="17"/>
    <s v="онлайн"/>
    <x v="0"/>
  </r>
  <r>
    <n v="23"/>
    <d v="2017-08-10T00:00:00"/>
    <x v="1"/>
    <x v="3"/>
    <n v="1"/>
    <s v="С+10"/>
    <s v="С"/>
    <n v="10"/>
    <n v="18"/>
    <s v="онлайн"/>
    <x v="0"/>
  </r>
  <r>
    <n v="24"/>
    <d v="2017-08-17T00:00:00"/>
    <x v="1"/>
    <x v="3"/>
    <n v="0.75"/>
    <s v="С+11"/>
    <s v="С"/>
    <n v="11"/>
    <n v="19"/>
    <s v="онлайн"/>
    <x v="0"/>
  </r>
  <r>
    <n v="25"/>
    <d v="2017-09-10T00:00:00"/>
    <x v="1"/>
    <x v="4"/>
    <n v="0.5"/>
    <s v="ЗА+1"/>
    <s v="ЗА"/>
    <n v="1"/>
    <n v="20"/>
    <s v="Воронеж"/>
    <x v="1"/>
  </r>
  <r>
    <n v="26"/>
    <d v="2017-10-01T00:00:00"/>
    <x v="1"/>
    <x v="4"/>
    <n v="0.25"/>
    <s v="ЗА+1"/>
    <s v="ЗА"/>
    <n v="1"/>
    <n v="20"/>
    <s v="онлайн"/>
    <x v="1"/>
  </r>
  <r>
    <n v="27"/>
    <d v="2017-10-08T00:00:00"/>
    <x v="1"/>
    <x v="4"/>
    <n v="0.25"/>
    <s v="ЗА+1"/>
    <s v="ЗА"/>
    <n v="1"/>
    <n v="20"/>
    <s v="онлайн"/>
    <x v="1"/>
  </r>
  <r>
    <n v="28"/>
    <d v="2017-10-22T00:00:00"/>
    <x v="1"/>
    <x v="4"/>
    <n v="0.75"/>
    <s v="ЗА+2"/>
    <s v="ЗА"/>
    <n v="2"/>
    <n v="21"/>
    <s v="онлайн"/>
    <x v="1"/>
  </r>
  <r>
    <n v="29"/>
    <d v="2017-10-28T00:00:00"/>
    <x v="1"/>
    <x v="4"/>
    <n v="0.5"/>
    <s v="ЗА+2"/>
    <s v="ЗА"/>
    <n v="2"/>
    <n v="21"/>
    <s v="онлайн"/>
    <x v="1"/>
  </r>
  <r>
    <n v="30"/>
    <d v="2017-11-18T00:00:00"/>
    <x v="1"/>
    <x v="4"/>
    <n v="0.5"/>
    <s v="ЗА+3"/>
    <s v="ЗА"/>
    <n v="3"/>
    <n v="22"/>
    <s v="онлайн"/>
    <x v="1"/>
  </r>
  <r>
    <n v="31"/>
    <d v="2017-12-02T00:00:00"/>
    <x v="1"/>
    <x v="4"/>
    <n v="0.5"/>
    <s v="ЗА+3"/>
    <s v="ЗА"/>
    <n v="3"/>
    <n v="22"/>
    <s v="онлайн"/>
    <x v="0"/>
  </r>
  <r>
    <n v="32"/>
    <d v="2017-12-23T00:00:00"/>
    <x v="1"/>
    <x v="4"/>
    <n v="0.25"/>
    <s v="ЗА+4"/>
    <s v="ЗА"/>
    <n v="4"/>
    <n v="23"/>
    <s v="онлайн"/>
    <x v="0"/>
  </r>
  <r>
    <n v="33"/>
    <d v="2018-01-07T00:00:00"/>
    <x v="1"/>
    <x v="4"/>
    <n v="0.75"/>
    <s v="ЗА+4"/>
    <s v="ЗА"/>
    <n v="4"/>
    <n v="23"/>
    <s v="онлайн"/>
    <x v="1"/>
  </r>
  <r>
    <n v="34"/>
    <d v="2018-01-25T00:00:00"/>
    <x v="1"/>
    <x v="4"/>
    <n v="0.75"/>
    <s v="ЗА+5"/>
    <s v="ЗА"/>
    <n v="5"/>
    <n v="24"/>
    <s v="онлайн"/>
    <x v="1"/>
  </r>
  <r>
    <n v="35"/>
    <d v="2018-02-05T00:00:00"/>
    <x v="1"/>
    <x v="4"/>
    <n v="0.25"/>
    <s v="ЗА+5"/>
    <s v="ЗА"/>
    <n v="5"/>
    <n v="24"/>
    <s v="онлайн"/>
    <x v="1"/>
  </r>
  <r>
    <n v="36"/>
    <d v="2018-02-11T00:00:00"/>
    <x v="1"/>
    <x v="4"/>
    <n v="0.25"/>
    <s v="ЗА+6"/>
    <s v="ЗА"/>
    <n v="6"/>
    <n v="25"/>
    <s v="онлайн"/>
    <x v="1"/>
  </r>
  <r>
    <n v="37"/>
    <d v="2018-02-16T00:00:00"/>
    <x v="1"/>
    <x v="4"/>
    <n v="0.75"/>
    <s v="ЗА+6"/>
    <s v="ЗА"/>
    <n v="6"/>
    <n v="25"/>
    <s v="онлайн"/>
    <x v="1"/>
  </r>
  <r>
    <n v="38"/>
    <d v="2018-02-18T00:00:00"/>
    <x v="2"/>
    <x v="5"/>
    <n v="2"/>
    <s v="ЗА+7"/>
    <s v="ЗА"/>
    <n v="7"/>
    <n v="26"/>
    <s v="онлайн"/>
    <x v="1"/>
  </r>
  <r>
    <n v="39"/>
    <d v="2018-02-23T00:00:00"/>
    <x v="2"/>
    <x v="6"/>
    <n v="0.25"/>
    <s v="Ю+1"/>
    <s v="Ю"/>
    <n v="1"/>
    <n v="28"/>
    <s v="онлайн"/>
    <x v="1"/>
  </r>
  <r>
    <n v="40"/>
    <d v="2018-03-02T00:00:00"/>
    <x v="2"/>
    <x v="6"/>
    <n v="0.25"/>
    <s v="Ю+1"/>
    <s v="Ю"/>
    <n v="1"/>
    <n v="28"/>
    <s v="онлайн"/>
    <x v="1"/>
  </r>
  <r>
    <n v="41"/>
    <d v="2018-03-04T00:00:00"/>
    <x v="2"/>
    <x v="6"/>
    <n v="0.25"/>
    <s v="Ю+1"/>
    <s v="Ю"/>
    <n v="1"/>
    <n v="28"/>
    <s v="онлайн"/>
    <x v="1"/>
  </r>
  <r>
    <n v="42"/>
    <d v="2018-03-08T00:00:00"/>
    <x v="2"/>
    <x v="6"/>
    <n v="0.25"/>
    <s v="Ю+1"/>
    <s v="Ю"/>
    <n v="1"/>
    <n v="28"/>
    <s v="онлайн"/>
    <x v="1"/>
  </r>
  <r>
    <n v="43"/>
    <d v="2018-03-10T00:00:00"/>
    <x v="2"/>
    <x v="6"/>
    <n v="0"/>
    <s v="Ю+1"/>
    <s v="Ю"/>
    <n v="1"/>
    <n v="28"/>
    <s v="онлайн"/>
    <x v="1"/>
  </r>
  <r>
    <n v="44"/>
    <d v="2018-03-23T00:00:00"/>
    <x v="2"/>
    <x v="6"/>
    <n v="1"/>
    <s v="Ю+2"/>
    <s v="Ю"/>
    <n v="2"/>
    <n v="29"/>
    <s v="онлайн"/>
    <x v="1"/>
  </r>
  <r>
    <n v="45"/>
    <d v="2018-03-31T00:00:00"/>
    <x v="2"/>
    <x v="7"/>
    <n v="0.75"/>
    <s v="Ю+3"/>
    <s v="Ю"/>
    <n v="3"/>
    <n v="30"/>
    <s v="онлайн"/>
    <x v="1"/>
  </r>
  <r>
    <n v="46"/>
    <d v="2018-04-14T00:00:00"/>
    <x v="2"/>
    <x v="7"/>
    <n v="0.5"/>
    <s v="Ю+4"/>
    <s v="Ю"/>
    <n v="4"/>
    <n v="31"/>
    <s v="онлайн"/>
    <x v="1"/>
  </r>
  <r>
    <n v="47"/>
    <d v="2018-04-21T00:00:00"/>
    <x v="2"/>
    <x v="7"/>
    <n v="0.25"/>
    <s v="Ю+4"/>
    <s v="Ю"/>
    <n v="4"/>
    <n v="31"/>
    <s v="онлайн"/>
    <x v="1"/>
  </r>
  <r>
    <n v="48"/>
    <d v="2018-04-22T00:00:00"/>
    <x v="2"/>
    <x v="7"/>
    <n v="0.25"/>
    <s v="Ю+4"/>
    <s v="Ю"/>
    <n v="4"/>
    <n v="31"/>
    <s v="онлайн"/>
    <x v="1"/>
  </r>
  <r>
    <m/>
    <m/>
    <x v="3"/>
    <x v="8"/>
    <m/>
    <m/>
    <m/>
    <m/>
    <m/>
    <m/>
    <x v="2"/>
  </r>
  <r>
    <m/>
    <m/>
    <x v="3"/>
    <x v="8"/>
    <m/>
    <m/>
    <m/>
    <m/>
    <m/>
    <m/>
    <x v="2"/>
  </r>
  <r>
    <m/>
    <m/>
    <x v="3"/>
    <x v="8"/>
    <m/>
    <m/>
    <m/>
    <m/>
    <m/>
    <m/>
    <x v="2"/>
  </r>
  <r>
    <m/>
    <m/>
    <x v="3"/>
    <x v="8"/>
    <m/>
    <m/>
    <m/>
    <m/>
    <m/>
    <m/>
    <x v="2"/>
  </r>
  <r>
    <m/>
    <m/>
    <x v="3"/>
    <x v="8"/>
    <m/>
    <m/>
    <m/>
    <m/>
    <m/>
    <m/>
    <x v="2"/>
  </r>
  <r>
    <m/>
    <m/>
    <x v="3"/>
    <x v="8"/>
    <m/>
    <m/>
    <m/>
    <m/>
    <m/>
    <m/>
    <x v="2"/>
  </r>
  <r>
    <m/>
    <m/>
    <x v="3"/>
    <x v="8"/>
    <m/>
    <m/>
    <m/>
    <m/>
    <m/>
    <m/>
    <x v="2"/>
  </r>
  <r>
    <m/>
    <m/>
    <x v="3"/>
    <x v="8"/>
    <m/>
    <m/>
    <m/>
    <m/>
    <m/>
    <m/>
    <x v="2"/>
  </r>
  <r>
    <m/>
    <m/>
    <x v="3"/>
    <x v="8"/>
    <m/>
    <m/>
    <m/>
    <m/>
    <m/>
    <m/>
    <x v="2"/>
  </r>
  <r>
    <m/>
    <m/>
    <x v="3"/>
    <x v="8"/>
    <m/>
    <m/>
    <m/>
    <m/>
    <m/>
    <m/>
    <x v="2"/>
  </r>
  <r>
    <m/>
    <m/>
    <x v="3"/>
    <x v="8"/>
    <m/>
    <m/>
    <m/>
    <m/>
    <m/>
    <m/>
    <x v="2"/>
  </r>
  <r>
    <m/>
    <m/>
    <x v="3"/>
    <x v="8"/>
    <m/>
    <m/>
    <m/>
    <m/>
    <m/>
    <m/>
    <x v="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99">
  <r>
    <x v="0"/>
    <x v="0"/>
    <s v="написать"/>
    <x v="0"/>
    <x v="0"/>
    <n v="1"/>
    <x v="0"/>
    <n v="6"/>
    <n v="9"/>
    <n v="2"/>
  </r>
  <r>
    <x v="1"/>
    <x v="0"/>
    <m/>
    <x v="1"/>
    <x v="1"/>
    <n v="25"/>
    <x v="1"/>
    <m/>
    <m/>
    <m/>
  </r>
  <r>
    <x v="2"/>
    <x v="0"/>
    <m/>
    <x v="1"/>
    <x v="1"/>
    <n v="17"/>
    <x v="1"/>
    <m/>
    <m/>
    <m/>
  </r>
  <r>
    <x v="3"/>
    <x v="0"/>
    <m/>
    <x v="2"/>
    <x v="2"/>
    <m/>
    <x v="2"/>
    <s v="Ю+4"/>
    <n v="31"/>
    <m/>
  </r>
  <r>
    <x v="4"/>
    <x v="1"/>
    <s v="-"/>
    <x v="3"/>
    <x v="3"/>
    <n v="31"/>
    <x v="3"/>
    <s v="В"/>
    <n v="0"/>
    <d v="2017-01-07T00:00:00"/>
  </r>
  <r>
    <x v="5"/>
    <x v="2"/>
    <s v="все"/>
    <x v="3"/>
    <x v="3"/>
    <n v="31"/>
    <x v="3"/>
    <s v="В"/>
    <n v="0"/>
    <d v="2017-01-07T00:00:00"/>
  </r>
  <r>
    <x v="6"/>
    <x v="3"/>
    <s v="все"/>
    <x v="3"/>
    <x v="3"/>
    <n v="31"/>
    <x v="3"/>
    <s v="В"/>
    <n v="0"/>
    <d v="2017-01-07T00:00:00"/>
  </r>
  <r>
    <x v="7"/>
    <x v="4"/>
    <s v="все"/>
    <x v="4"/>
    <x v="3"/>
    <n v="29"/>
    <x v="4"/>
    <s v="В+2"/>
    <n v="2"/>
    <d v="2017-02-01T00:00:00"/>
  </r>
  <r>
    <x v="8"/>
    <x v="4"/>
    <s v="все"/>
    <x v="5"/>
    <x v="3"/>
    <n v="28"/>
    <x v="5"/>
    <s v="В+3"/>
    <n v="3"/>
    <d v="2017-02-07T00:00:00"/>
  </r>
  <r>
    <x v="9"/>
    <x v="4"/>
    <s v="Альберт, Долтон"/>
    <x v="5"/>
    <x v="3"/>
    <n v="28"/>
    <x v="5"/>
    <s v="В+3"/>
    <n v="3"/>
    <d v="2017-02-07T00:00:00"/>
  </r>
  <r>
    <x v="10"/>
    <x v="5"/>
    <s v="все"/>
    <x v="6"/>
    <x v="3"/>
    <n v="27"/>
    <x v="6"/>
    <s v="В+4"/>
    <n v="4"/>
    <d v="2017-02-18T00:00:00"/>
  </r>
  <r>
    <x v="11"/>
    <x v="4"/>
    <s v="все"/>
    <x v="7"/>
    <x v="3"/>
    <n v="26"/>
    <x v="7"/>
    <s v="В+5"/>
    <n v="5"/>
    <d v="2017-02-23T00:00:00"/>
  </r>
  <r>
    <x v="12"/>
    <x v="4"/>
    <s v="за кадром"/>
    <x v="8"/>
    <x v="3"/>
    <n v="26"/>
    <x v="7"/>
    <s v="В+5"/>
    <n v="5"/>
    <d v="2017-03-07T00:00:00"/>
  </r>
  <r>
    <x v="13"/>
    <x v="1"/>
    <s v="все"/>
    <x v="9"/>
    <x v="3"/>
    <n v="25"/>
    <x v="8"/>
    <s v="В+6"/>
    <n v="6"/>
    <d v="2017-03-12T00:00:00"/>
  </r>
  <r>
    <x v="14"/>
    <x v="4"/>
    <s v="все"/>
    <x v="9"/>
    <x v="3"/>
    <n v="25"/>
    <x v="8"/>
    <s v="В+6"/>
    <n v="6"/>
    <d v="2017-03-12T00:00:00"/>
  </r>
  <r>
    <x v="15"/>
    <x v="1"/>
    <s v="все"/>
    <x v="10"/>
    <x v="4"/>
    <n v="23"/>
    <x v="9"/>
    <s v="С+0"/>
    <n v="8"/>
    <d v="2017-03-18T00:00:00"/>
  </r>
  <r>
    <x v="16"/>
    <x v="6"/>
    <s v="все"/>
    <x v="11"/>
    <x v="5"/>
    <n v="21"/>
    <x v="10"/>
    <s v="С+2"/>
    <n v="10"/>
    <d v="2017-04-05T00:00:00"/>
  </r>
  <r>
    <x v="17"/>
    <x v="4"/>
    <s v="все"/>
    <x v="11"/>
    <x v="5"/>
    <n v="21"/>
    <x v="10"/>
    <s v="С+2"/>
    <n v="10"/>
    <d v="2017-04-05T00:00:00"/>
  </r>
  <r>
    <x v="18"/>
    <x v="4"/>
    <s v="все"/>
    <x v="12"/>
    <x v="5"/>
    <n v="21"/>
    <x v="10"/>
    <s v="С+2"/>
    <n v="10"/>
    <d v="2017-04-13T00:00:00"/>
  </r>
  <r>
    <x v="19"/>
    <x v="4"/>
    <s v="все"/>
    <x v="13"/>
    <x v="5"/>
    <n v="21"/>
    <x v="10"/>
    <s v="С+2"/>
    <n v="10"/>
    <d v="2017-05-27T00:00:00"/>
  </r>
  <r>
    <x v="20"/>
    <x v="4"/>
    <s v="все"/>
    <x v="13"/>
    <x v="5"/>
    <n v="21"/>
    <x v="10"/>
    <s v="С+2"/>
    <n v="10"/>
    <d v="2017-05-27T00:00:00"/>
  </r>
  <r>
    <x v="21"/>
    <x v="4"/>
    <s v="все"/>
    <x v="14"/>
    <x v="5"/>
    <n v="20"/>
    <x v="11"/>
    <s v="С+3"/>
    <n v="11"/>
    <d v="2017-06-11T00:00:00"/>
  </r>
  <r>
    <x v="22"/>
    <x v="7"/>
    <s v="все"/>
    <x v="14"/>
    <x v="5"/>
    <n v="20"/>
    <x v="11"/>
    <s v="С+3"/>
    <n v="11"/>
    <d v="2017-06-11T00:00:00"/>
  </r>
  <r>
    <x v="23"/>
    <x v="8"/>
    <s v="Урсула, Роберт"/>
    <x v="14"/>
    <x v="5"/>
    <n v="20"/>
    <x v="11"/>
    <s v="С+3"/>
    <n v="11"/>
    <d v="2017-06-11T00:00:00"/>
  </r>
  <r>
    <x v="24"/>
    <x v="8"/>
    <s v="Урсула, Раймонда"/>
    <x v="15"/>
    <x v="5"/>
    <n v="20"/>
    <x v="11"/>
    <s v="С+3"/>
    <n v="11"/>
    <d v="2017-06-17T00:00:00"/>
  </r>
  <r>
    <x v="25"/>
    <x v="8"/>
    <s v="Урсула, Люциан"/>
    <x v="16"/>
    <x v="5"/>
    <n v="19"/>
    <x v="12"/>
    <s v="С+4"/>
    <n v="12"/>
    <d v="2017-06-22T00:00:00"/>
  </r>
  <r>
    <x v="26"/>
    <x v="9"/>
    <s v="все"/>
    <x v="17"/>
    <x v="5"/>
    <n v="19"/>
    <x v="12"/>
    <s v="С+4"/>
    <n v="12"/>
    <d v="2017-06-23T00:00:00"/>
  </r>
  <r>
    <x v="27"/>
    <x v="10"/>
    <s v="все"/>
    <x v="17"/>
    <x v="5"/>
    <n v="19"/>
    <x v="12"/>
    <s v="С+4"/>
    <n v="12"/>
    <d v="2017-06-23T00:00:00"/>
  </r>
  <r>
    <x v="28"/>
    <x v="8"/>
    <s v="Урсула, Роберт"/>
    <x v="18"/>
    <x v="5"/>
    <n v="19"/>
    <x v="12"/>
    <s v="С+4"/>
    <n v="12"/>
    <d v="2017-06-28T00:00:00"/>
  </r>
  <r>
    <x v="29"/>
    <x v="3"/>
    <s v="все"/>
    <x v="18"/>
    <x v="5"/>
    <n v="19"/>
    <x v="12"/>
    <s v="С+4"/>
    <n v="12"/>
    <d v="2017-06-28T00:00:00"/>
  </r>
  <r>
    <x v="30"/>
    <x v="10"/>
    <s v="Герман"/>
    <x v="18"/>
    <x v="5"/>
    <n v="19"/>
    <x v="12"/>
    <s v="С+4"/>
    <n v="12"/>
    <d v="2017-06-28T00:00:00"/>
  </r>
  <r>
    <x v="31"/>
    <x v="4"/>
    <s v="все"/>
    <x v="19"/>
    <x v="5"/>
    <n v="18"/>
    <x v="13"/>
    <s v="С+5"/>
    <n v="13"/>
    <d v="2017-07-10T00:00:00"/>
  </r>
  <r>
    <x v="32"/>
    <x v="4"/>
    <s v="все"/>
    <x v="19"/>
    <x v="5"/>
    <n v="18"/>
    <x v="13"/>
    <s v="С+5"/>
    <n v="13"/>
    <d v="2017-07-10T00:00:00"/>
  </r>
  <r>
    <x v="33"/>
    <x v="8"/>
    <s v="Альберт, Раймонда"/>
    <x v="20"/>
    <x v="5"/>
    <n v="17"/>
    <x v="14"/>
    <s v="С+6"/>
    <n v="14"/>
    <d v="2017-07-16T00:00:00"/>
  </r>
  <r>
    <x v="34"/>
    <x v="8"/>
    <s v="Урсула, Роберт"/>
    <x v="20"/>
    <x v="5"/>
    <n v="17"/>
    <x v="14"/>
    <s v="С+6"/>
    <n v="14"/>
    <d v="2017-07-16T00:00:00"/>
  </r>
  <r>
    <x v="35"/>
    <x v="8"/>
    <s v="Урсула, Роберт"/>
    <x v="20"/>
    <x v="5"/>
    <n v="17"/>
    <x v="14"/>
    <s v="С+6"/>
    <n v="14"/>
    <d v="2017-07-16T00:00:00"/>
  </r>
  <r>
    <x v="36"/>
    <x v="3"/>
    <s v="Альберт"/>
    <x v="20"/>
    <x v="5"/>
    <n v="17"/>
    <x v="14"/>
    <s v="С+6"/>
    <n v="14"/>
    <d v="2017-07-16T00:00:00"/>
  </r>
  <r>
    <x v="37"/>
    <x v="7"/>
    <s v="все"/>
    <x v="20"/>
    <x v="5"/>
    <n v="17"/>
    <x v="14"/>
    <s v="С+6"/>
    <n v="14"/>
    <d v="2017-07-16T00:00:00"/>
  </r>
  <r>
    <x v="38"/>
    <x v="8"/>
    <s v="Урсула, Люциан"/>
    <x v="20"/>
    <x v="5"/>
    <n v="17"/>
    <x v="14"/>
    <s v="С+6"/>
    <n v="14"/>
    <d v="2017-07-16T00:00:00"/>
  </r>
  <r>
    <x v="39"/>
    <x v="5"/>
    <s v="все"/>
    <x v="21"/>
    <x v="6"/>
    <n v="15"/>
    <x v="15"/>
    <s v="С+8"/>
    <n v="16"/>
    <d v="2017-07-30T00:00:00"/>
  </r>
  <r>
    <x v="40"/>
    <x v="10"/>
    <s v="все"/>
    <x v="22"/>
    <x v="6"/>
    <n v="14"/>
    <x v="16"/>
    <s v="С+9"/>
    <n v="17"/>
    <d v="2017-08-03T00:00:00"/>
  </r>
  <r>
    <x v="41"/>
    <x v="8"/>
    <s v="Урсула, Роберт"/>
    <x v="22"/>
    <x v="6"/>
    <n v="14"/>
    <x v="16"/>
    <s v="С+9"/>
    <n v="17"/>
    <d v="2017-08-03T00:00:00"/>
  </r>
  <r>
    <x v="42"/>
    <x v="8"/>
    <s v="Урсула, Роберт"/>
    <x v="22"/>
    <x v="6"/>
    <n v="14"/>
    <x v="16"/>
    <s v="С+9"/>
    <n v="17"/>
    <d v="2017-08-03T00:00:00"/>
  </r>
  <r>
    <x v="43"/>
    <x v="10"/>
    <s v="Герман"/>
    <x v="22"/>
    <x v="6"/>
    <n v="14"/>
    <x v="16"/>
    <s v="С+9"/>
    <n v="17"/>
    <d v="2017-08-03T00:00:00"/>
  </r>
  <r>
    <x v="44"/>
    <x v="7"/>
    <s v="Альберт"/>
    <x v="22"/>
    <x v="6"/>
    <n v="14"/>
    <x v="16"/>
    <s v="С+9"/>
    <n v="17"/>
    <d v="2017-08-03T00:00:00"/>
  </r>
  <r>
    <x v="45"/>
    <x v="3"/>
    <s v="Альберт"/>
    <x v="23"/>
    <x v="6"/>
    <n v="13"/>
    <x v="17"/>
    <s v="С+10"/>
    <n v="18"/>
    <d v="2017-08-10T00:00:00"/>
  </r>
  <r>
    <x v="46"/>
    <x v="5"/>
    <s v="все"/>
    <x v="23"/>
    <x v="6"/>
    <n v="13"/>
    <x v="17"/>
    <s v="С+10"/>
    <n v="18"/>
    <d v="2017-08-10T00:00:00"/>
  </r>
  <r>
    <x v="47"/>
    <x v="11"/>
    <s v="все"/>
    <x v="23"/>
    <x v="6"/>
    <n v="13"/>
    <x v="17"/>
    <s v="С+10"/>
    <n v="18"/>
    <d v="2017-08-10T00:00:00"/>
  </r>
  <r>
    <x v="48"/>
    <x v="1"/>
    <s v="все"/>
    <x v="24"/>
    <x v="6"/>
    <n v="12"/>
    <x v="18"/>
    <s v="С+11"/>
    <n v="19"/>
    <d v="2017-08-17T00:00:00"/>
  </r>
  <r>
    <x v="49"/>
    <x v="2"/>
    <s v="за кадром"/>
    <x v="25"/>
    <x v="5"/>
    <n v="22"/>
    <x v="19"/>
    <s v="С+1"/>
    <n v="9"/>
    <d v="2017-03-25T00:00:00"/>
  </r>
  <r>
    <x v="50"/>
    <x v="10"/>
    <s v="все"/>
    <x v="26"/>
    <x v="7"/>
    <n v="11"/>
    <x v="20"/>
    <s v="ЗА+1"/>
    <n v="20"/>
    <d v="2017-09-10T00:00:00"/>
  </r>
  <r>
    <x v="51"/>
    <x v="2"/>
    <s v="все"/>
    <x v="27"/>
    <x v="7"/>
    <n v="11"/>
    <x v="20"/>
    <s v="ЗА+1"/>
    <n v="20"/>
    <d v="2017-10-01T00:00:00"/>
  </r>
  <r>
    <x v="52"/>
    <x v="5"/>
    <s v="все"/>
    <x v="28"/>
    <x v="7"/>
    <n v="10"/>
    <x v="21"/>
    <s v="ЗА+2"/>
    <n v="21"/>
    <d v="2017-10-22T00:00:00"/>
  </r>
  <r>
    <x v="53"/>
    <x v="12"/>
    <s v="Урсула"/>
    <x v="28"/>
    <x v="7"/>
    <n v="10"/>
    <x v="21"/>
    <s v="ЗА+2"/>
    <n v="21"/>
    <d v="2017-10-22T00:00:00"/>
  </r>
  <r>
    <x v="54"/>
    <x v="11"/>
    <s v="все"/>
    <x v="28"/>
    <x v="7"/>
    <n v="10"/>
    <x v="21"/>
    <s v="ЗА+2"/>
    <n v="21"/>
    <d v="2017-10-22T00:00:00"/>
  </r>
  <r>
    <x v="55"/>
    <x v="7"/>
    <s v="все"/>
    <x v="29"/>
    <x v="7"/>
    <n v="10"/>
    <x v="21"/>
    <s v="ЗА+2"/>
    <n v="21"/>
    <d v="2017-10-28T00:00:00"/>
  </r>
  <r>
    <x v="56"/>
    <x v="13"/>
    <s v="все"/>
    <x v="29"/>
    <x v="7"/>
    <n v="10"/>
    <x v="21"/>
    <s v="ЗА+2"/>
    <n v="21"/>
    <d v="2017-10-28T00:00:00"/>
  </r>
  <r>
    <x v="57"/>
    <x v="2"/>
    <s v="все"/>
    <x v="30"/>
    <x v="7"/>
    <n v="9"/>
    <x v="22"/>
    <s v="ЗА+3"/>
    <n v="22"/>
    <d v="2017-11-18T00:00:00"/>
  </r>
  <r>
    <x v="58"/>
    <x v="2"/>
    <s v="все"/>
    <x v="30"/>
    <x v="7"/>
    <n v="9"/>
    <x v="22"/>
    <s v="ЗА+3"/>
    <n v="22"/>
    <d v="2017-11-18T00:00:00"/>
  </r>
  <r>
    <x v="59"/>
    <x v="4"/>
    <s v="все"/>
    <x v="31"/>
    <x v="7"/>
    <n v="9"/>
    <x v="22"/>
    <s v="ЗА+3"/>
    <n v="22"/>
    <d v="2017-12-02T00:00:00"/>
  </r>
  <r>
    <x v="60"/>
    <x v="7"/>
    <s v="Альберт"/>
    <x v="32"/>
    <x v="7"/>
    <n v="8"/>
    <x v="23"/>
    <s v="ЗА+4"/>
    <n v="23"/>
    <d v="2017-12-23T00:00:00"/>
  </r>
  <r>
    <x v="61"/>
    <x v="7"/>
    <s v="Альберт"/>
    <x v="32"/>
    <x v="7"/>
    <n v="8"/>
    <x v="23"/>
    <s v="ЗА+4"/>
    <n v="23"/>
    <d v="2017-12-23T00:00:00"/>
  </r>
  <r>
    <x v="62"/>
    <x v="13"/>
    <s v="все"/>
    <x v="32"/>
    <x v="7"/>
    <n v="8"/>
    <x v="23"/>
    <s v="ЗА+4"/>
    <n v="23"/>
    <d v="2017-12-23T00:00:00"/>
  </r>
  <r>
    <x v="63"/>
    <x v="3"/>
    <s v="все"/>
    <x v="33"/>
    <x v="7"/>
    <n v="8"/>
    <x v="23"/>
    <s v="ЗА+4"/>
    <n v="23"/>
    <d v="2018-01-07T00:00:00"/>
  </r>
  <r>
    <x v="64"/>
    <x v="6"/>
    <s v="все"/>
    <x v="33"/>
    <x v="7"/>
    <n v="8"/>
    <x v="23"/>
    <s v="ЗА+4"/>
    <n v="23"/>
    <d v="2018-01-07T00:00:00"/>
  </r>
  <r>
    <x v="65"/>
    <x v="8"/>
    <s v="Дина"/>
    <x v="33"/>
    <x v="7"/>
    <n v="8"/>
    <x v="23"/>
    <s v="ЗА+4"/>
    <n v="23"/>
    <d v="2018-01-07T00:00:00"/>
  </r>
  <r>
    <x v="66"/>
    <x v="7"/>
    <s v="Альберт, Дина"/>
    <x v="34"/>
    <x v="7"/>
    <n v="7"/>
    <x v="24"/>
    <s v="ЗА+5"/>
    <n v="24"/>
    <d v="2018-01-25T00:00:00"/>
  </r>
  <r>
    <x v="67"/>
    <x v="5"/>
    <s v="Урсула, Герман"/>
    <x v="34"/>
    <x v="7"/>
    <n v="7"/>
    <x v="24"/>
    <s v="ЗА+5"/>
    <n v="24"/>
    <d v="2018-01-25T00:00:00"/>
  </r>
  <r>
    <x v="68"/>
    <x v="9"/>
    <s v="все"/>
    <x v="34"/>
    <x v="7"/>
    <n v="7"/>
    <x v="24"/>
    <s v="ЗА+5"/>
    <n v="24"/>
    <d v="2018-01-25T00:00:00"/>
  </r>
  <r>
    <x v="69"/>
    <x v="12"/>
    <s v="Урсула"/>
    <x v="35"/>
    <x v="7"/>
    <n v="7"/>
    <x v="24"/>
    <s v="ЗА+5"/>
    <n v="24"/>
    <d v="2018-02-05T00:00:00"/>
  </r>
  <r>
    <x v="70"/>
    <x v="12"/>
    <s v="Урсула"/>
    <x v="35"/>
    <x v="7"/>
    <n v="7"/>
    <x v="24"/>
    <s v="ЗА+5"/>
    <n v="24"/>
    <d v="2018-02-05T00:00:00"/>
  </r>
  <r>
    <x v="71"/>
    <x v="5"/>
    <s v="все"/>
    <x v="36"/>
    <x v="7"/>
    <n v="6"/>
    <x v="25"/>
    <s v="ЗА+6"/>
    <n v="25"/>
    <d v="2018-02-11T00:00:00"/>
  </r>
  <r>
    <x v="72"/>
    <x v="11"/>
    <s v="все"/>
    <x v="37"/>
    <x v="7"/>
    <n v="6"/>
    <x v="25"/>
    <s v="ЗА+6"/>
    <n v="25"/>
    <d v="2018-02-16T00:00:00"/>
  </r>
  <r>
    <x v="73"/>
    <x v="3"/>
    <s v="все кроме Германа"/>
    <x v="37"/>
    <x v="7"/>
    <n v="6"/>
    <x v="25"/>
    <s v="ЗА+6"/>
    <n v="25"/>
    <d v="2018-02-16T00:00:00"/>
  </r>
  <r>
    <x v="74"/>
    <x v="8"/>
    <s v="все"/>
    <x v="37"/>
    <x v="7"/>
    <n v="6"/>
    <x v="25"/>
    <s v="ЗА+6"/>
    <n v="25"/>
    <d v="2018-02-16T00:00:00"/>
  </r>
  <r>
    <x v="75"/>
    <x v="11"/>
    <s v="Альберт, Люси"/>
    <x v="37"/>
    <x v="7"/>
    <n v="6"/>
    <x v="25"/>
    <s v="ЗА+6"/>
    <n v="25"/>
    <d v="2018-02-16T00:00:00"/>
  </r>
  <r>
    <x v="76"/>
    <x v="13"/>
    <s v="Урсула, Роберт"/>
    <x v="37"/>
    <x v="7"/>
    <n v="6"/>
    <x v="25"/>
    <s v="ЗА+6"/>
    <n v="25"/>
    <d v="2018-02-16T00:00:00"/>
  </r>
  <r>
    <x v="77"/>
    <x v="4"/>
    <s v="Урсула, Ульф"/>
    <x v="37"/>
    <x v="7"/>
    <n v="6"/>
    <x v="25"/>
    <s v="ЗА+6"/>
    <n v="25"/>
    <d v="2018-02-16T00:00:00"/>
  </r>
  <r>
    <x v="78"/>
    <x v="14"/>
    <m/>
    <x v="37"/>
    <x v="7"/>
    <n v="6"/>
    <x v="25"/>
    <s v="ЗА+6"/>
    <n v="25"/>
    <d v="2018-02-16T00:00:00"/>
  </r>
  <r>
    <x v="79"/>
    <x v="4"/>
    <s v="за кадром"/>
    <x v="38"/>
    <x v="7"/>
    <n v="6"/>
    <x v="25"/>
    <s v="ЗА+6"/>
    <n v="25"/>
    <d v="2018-02-16T00:00:00"/>
  </r>
  <r>
    <x v="80"/>
    <x v="14"/>
    <s v="все"/>
    <x v="39"/>
    <x v="8"/>
    <n v="5"/>
    <x v="26"/>
    <s v="ЗА+7"/>
    <n v="26"/>
    <d v="2018-02-18T00:00:00"/>
  </r>
  <r>
    <x v="81"/>
    <x v="9"/>
    <s v="все"/>
    <x v="39"/>
    <x v="8"/>
    <n v="5"/>
    <x v="26"/>
    <s v="ЗА+7"/>
    <n v="26"/>
    <d v="2018-02-18T00:00:00"/>
  </r>
  <r>
    <x v="82"/>
    <x v="12"/>
    <s v="Альберт, Урсула"/>
    <x v="39"/>
    <x v="8"/>
    <n v="5"/>
    <x v="26"/>
    <s v="ЗА+7"/>
    <n v="26"/>
    <d v="2018-02-18T00:00:00"/>
  </r>
  <r>
    <x v="83"/>
    <x v="12"/>
    <s v="все"/>
    <x v="39"/>
    <x v="8"/>
    <n v="5"/>
    <x v="26"/>
    <s v="ЗА+7"/>
    <n v="26"/>
    <d v="2018-02-18T00:00:00"/>
  </r>
  <r>
    <x v="84"/>
    <x v="11"/>
    <s v="все"/>
    <x v="39"/>
    <x v="8"/>
    <n v="5"/>
    <x v="26"/>
    <s v="ЗА+7"/>
    <n v="26"/>
    <d v="2018-02-18T00:00:00"/>
  </r>
  <r>
    <x v="85"/>
    <x v="1"/>
    <s v="все"/>
    <x v="40"/>
    <x v="9"/>
    <n v="3"/>
    <x v="27"/>
    <s v="Ю+1"/>
    <n v="28"/>
    <d v="2018-02-23T00:00:00"/>
  </r>
  <r>
    <x v="86"/>
    <x v="9"/>
    <s v="все"/>
    <x v="40"/>
    <x v="9"/>
    <n v="3"/>
    <x v="27"/>
    <s v="Ю+1"/>
    <n v="28"/>
    <d v="2018-02-23T00:00:00"/>
  </r>
  <r>
    <x v="87"/>
    <x v="12"/>
    <s v="Урсула, Герман"/>
    <x v="40"/>
    <x v="9"/>
    <n v="3"/>
    <x v="27"/>
    <s v="Ю+1"/>
    <n v="28"/>
    <d v="2018-02-23T00:00:00"/>
  </r>
  <r>
    <x v="88"/>
    <x v="8"/>
    <s v="Урсула, Роберт, Дэррик"/>
    <x v="40"/>
    <x v="9"/>
    <n v="3"/>
    <x v="27"/>
    <s v="Ю+1"/>
    <n v="28"/>
    <d v="2018-02-23T00:00:00"/>
  </r>
  <r>
    <x v="89"/>
    <x v="11"/>
    <s v="все"/>
    <x v="41"/>
    <x v="9"/>
    <n v="3"/>
    <x v="27"/>
    <s v="Ю+1"/>
    <n v="28"/>
    <d v="2018-03-02T00:00:00"/>
  </r>
  <r>
    <x v="90"/>
    <x v="15"/>
    <s v="все"/>
    <x v="42"/>
    <x v="9"/>
    <n v="3"/>
    <x v="27"/>
    <s v="Ю+1"/>
    <n v="28"/>
    <d v="2018-03-04T00:00:00"/>
  </r>
  <r>
    <x v="91"/>
    <x v="9"/>
    <s v="все"/>
    <x v="42"/>
    <x v="9"/>
    <n v="3"/>
    <x v="27"/>
    <s v="Ю+1"/>
    <n v="28"/>
    <d v="2018-03-04T00:00:00"/>
  </r>
  <r>
    <x v="92"/>
    <x v="4"/>
    <s v="все"/>
    <x v="42"/>
    <x v="9"/>
    <n v="3"/>
    <x v="27"/>
    <s v="Ю+1"/>
    <n v="28"/>
    <d v="2018-03-04T00:00:00"/>
  </r>
  <r>
    <x v="93"/>
    <x v="12"/>
    <s v="Урсула, Люси"/>
    <x v="43"/>
    <x v="9"/>
    <n v="3"/>
    <x v="27"/>
    <s v="Ю+1"/>
    <n v="28"/>
    <d v="2018-03-08T00:00:00"/>
  </r>
  <r>
    <x v="94"/>
    <x v="8"/>
    <s v="Урсула, Роберт, Дэррик, Люси"/>
    <x v="43"/>
    <x v="9"/>
    <n v="3"/>
    <x v="27"/>
    <s v="Ю+1"/>
    <n v="28"/>
    <d v="2018-03-08T00:00:00"/>
  </r>
  <r>
    <x v="95"/>
    <x v="16"/>
    <s v="Люси, Сильмэ"/>
    <x v="43"/>
    <x v="9"/>
    <n v="3"/>
    <x v="27"/>
    <s v="Ю+1"/>
    <n v="28"/>
    <d v="2018-03-08T00:00:00"/>
  </r>
  <r>
    <x v="96"/>
    <x v="4"/>
    <m/>
    <x v="44"/>
    <x v="9"/>
    <n v="2"/>
    <x v="28"/>
    <s v="Ю+2"/>
    <n v="29"/>
    <d v="2018-03-23T00:00:00"/>
  </r>
  <r>
    <x v="97"/>
    <x v="4"/>
    <m/>
    <x v="45"/>
    <x v="2"/>
    <n v="1"/>
    <x v="29"/>
    <s v="Ю+3"/>
    <n v="30"/>
    <d v="2018-03-31T00:00:00"/>
  </r>
  <r>
    <x v="98"/>
    <x v="0"/>
    <m/>
    <x v="1"/>
    <x v="1"/>
    <m/>
    <x v="1"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32">
  <r>
    <x v="0"/>
    <n v="8"/>
    <x v="0"/>
    <s v="князья"/>
    <x v="0"/>
    <n v="5"/>
    <x v="0"/>
    <s v="-"/>
  </r>
  <r>
    <x v="1"/>
    <n v="13"/>
    <x v="0"/>
    <s v="князья"/>
    <x v="1"/>
    <n v="10"/>
    <x v="0"/>
    <s v="-"/>
  </r>
  <r>
    <x v="2"/>
    <n v="14"/>
    <x v="0"/>
    <s v="альберт"/>
    <x v="2"/>
    <n v="11"/>
    <x v="0"/>
    <s v="-"/>
  </r>
  <r>
    <x v="3"/>
    <n v="15"/>
    <x v="0"/>
    <s v="ведьмы"/>
    <x v="3"/>
    <n v="12"/>
    <x v="0"/>
    <s v="-"/>
  </r>
  <r>
    <x v="4"/>
    <n v="17"/>
    <x v="0"/>
    <s v="ведьмы"/>
    <x v="4"/>
    <n v="14"/>
    <x v="0"/>
    <s v="-"/>
  </r>
  <r>
    <x v="5"/>
    <n v="23"/>
    <x v="0"/>
    <s v="ведьмы"/>
    <x v="2"/>
    <n v="20"/>
    <x v="0"/>
    <s v="-"/>
  </r>
  <r>
    <x v="6"/>
    <n v="23"/>
    <x v="0"/>
    <s v="ведьмы"/>
    <x v="1"/>
    <n v="20"/>
    <x v="0"/>
    <s v="-"/>
  </r>
  <r>
    <x v="7"/>
    <n v="30"/>
    <x v="0"/>
    <s v="альберт"/>
    <x v="2"/>
    <n v="27"/>
    <x v="0"/>
    <s v="-"/>
  </r>
  <r>
    <x v="8"/>
    <n v="39"/>
    <x v="0"/>
    <s v="ведьмы"/>
    <x v="0"/>
    <n v="36"/>
    <x v="0"/>
    <s v="-"/>
  </r>
  <r>
    <x v="9"/>
    <s v="?"/>
    <x v="0"/>
    <s v="герман"/>
    <x v="4"/>
    <s v="?-3"/>
    <x v="0"/>
    <s v="-"/>
  </r>
  <r>
    <x v="10"/>
    <n v="6"/>
    <x v="1"/>
    <s v="князья"/>
    <x v="4"/>
    <n v="3"/>
    <x v="1"/>
    <n v="0"/>
  </r>
  <r>
    <x v="11"/>
    <n v="8"/>
    <x v="1"/>
    <s v="герман"/>
    <x v="4"/>
    <n v="5"/>
    <x v="1"/>
    <n v="0"/>
  </r>
  <r>
    <x v="12"/>
    <n v="14.5"/>
    <x v="1"/>
    <s v="знакомые"/>
    <x v="2"/>
    <n v="11.5"/>
    <x v="2"/>
    <n v="0.5"/>
  </r>
  <r>
    <x v="13"/>
    <n v="15"/>
    <x v="1"/>
    <s v="князья"/>
    <x v="1"/>
    <n v="12"/>
    <x v="2"/>
    <n v="1"/>
  </r>
  <r>
    <x v="14"/>
    <n v="15"/>
    <x v="1"/>
    <s v="знакомые"/>
    <x v="4"/>
    <n v="12"/>
    <x v="2"/>
    <n v="1"/>
  </r>
  <r>
    <x v="15"/>
    <s v="?"/>
    <x v="1"/>
    <s v="знакомые"/>
    <x v="4"/>
    <s v="?-3"/>
    <x v="3"/>
    <e v="#VALUE!"/>
  </r>
  <r>
    <x v="16"/>
    <n v="18"/>
    <x v="1"/>
    <s v="знакомые"/>
    <x v="2"/>
    <n v="15"/>
    <x v="0"/>
    <s v="-"/>
  </r>
  <r>
    <x v="17"/>
    <n v="18"/>
    <x v="1"/>
    <s v="князья"/>
    <x v="4"/>
    <n v="15"/>
    <x v="3"/>
    <n v="4"/>
  </r>
  <r>
    <x v="18"/>
    <n v="18"/>
    <x v="1"/>
    <s v="альберт"/>
    <x v="1"/>
    <n v="15"/>
    <x v="3"/>
    <n v="4"/>
  </r>
  <r>
    <x v="19"/>
    <n v="19"/>
    <x v="1"/>
    <s v="знакомые"/>
    <x v="4"/>
    <n v="16"/>
    <x v="3"/>
    <n v="5"/>
  </r>
  <r>
    <x v="20"/>
    <n v="19"/>
    <x v="1"/>
    <s v="знакомые"/>
    <x v="1"/>
    <n v="16"/>
    <x v="3"/>
    <n v="5"/>
  </r>
  <r>
    <x v="21"/>
    <n v="21"/>
    <x v="1"/>
    <s v="знакомые"/>
    <x v="3"/>
    <n v="18"/>
    <x v="4"/>
    <n v="7"/>
  </r>
  <r>
    <x v="22"/>
    <n v="22"/>
    <x v="1"/>
    <s v="князья"/>
    <x v="0"/>
    <n v="19"/>
    <x v="4"/>
    <n v="8"/>
  </r>
  <r>
    <x v="23"/>
    <n v="25"/>
    <x v="1"/>
    <s v="знакомые"/>
    <x v="4"/>
    <n v="22"/>
    <x v="0"/>
    <s v="-"/>
  </r>
  <r>
    <x v="24"/>
    <n v="25"/>
    <x v="1"/>
    <s v="герман"/>
    <x v="4"/>
    <n v="22"/>
    <x v="4"/>
    <n v="11"/>
  </r>
  <r>
    <x v="25"/>
    <n v="30"/>
    <x v="1"/>
    <s v="альберт"/>
    <x v="2"/>
    <n v="27"/>
    <x v="4"/>
    <n v="16"/>
  </r>
  <r>
    <x v="26"/>
    <n v="33"/>
    <x v="1"/>
    <s v="знакомые"/>
    <x v="0"/>
    <n v="30"/>
    <x v="4"/>
    <n v="19"/>
  </r>
  <r>
    <x v="27"/>
    <n v="40"/>
    <x v="1"/>
    <s v="князья"/>
    <x v="1"/>
    <n v="37"/>
    <x v="4"/>
    <n v="26"/>
  </r>
  <r>
    <x v="28"/>
    <n v="45"/>
    <x v="1"/>
    <s v="князья"/>
    <x v="4"/>
    <n v="42"/>
    <x v="4"/>
    <n v="31"/>
  </r>
  <r>
    <x v="29"/>
    <m/>
    <x v="2"/>
    <m/>
    <x v="5"/>
    <m/>
    <x v="5"/>
    <m/>
  </r>
  <r>
    <x v="29"/>
    <m/>
    <x v="2"/>
    <m/>
    <x v="5"/>
    <m/>
    <x v="5"/>
    <m/>
  </r>
  <r>
    <x v="29"/>
    <m/>
    <x v="2"/>
    <m/>
    <x v="5"/>
    <m/>
    <x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A52" firstHeaderRow="1" firstDataRow="1" firstDataCol="1" rowPageCount="1" colPageCount="1"/>
  <pivotFields count="10">
    <pivotField axis="axisRow" showAll="0">
      <items count="103">
        <item x="28"/>
        <item x="45"/>
        <item x="33"/>
        <item x="55"/>
        <item x="60"/>
        <item x="66"/>
        <item x="20"/>
        <item x="18"/>
        <item x="17"/>
        <item x="36"/>
        <item x="91"/>
        <item x="62"/>
        <item x="84"/>
        <item x="63"/>
        <item x="77"/>
        <item x="80"/>
        <item x="40"/>
        <item x="27"/>
        <item x="15"/>
        <item x="47"/>
        <item x="14"/>
        <item x="7"/>
        <item x="8"/>
        <item x="19"/>
        <item x="65"/>
        <item x="10"/>
        <item x="49"/>
        <item x="35"/>
        <item x="6"/>
        <item x="26"/>
        <item x="71"/>
        <item x="89"/>
        <item x="93"/>
        <item x="72"/>
        <item x="25"/>
        <item x="22"/>
        <item x="34"/>
        <item x="79"/>
        <item x="52"/>
        <item x="9"/>
        <item x="78"/>
        <item x="0"/>
        <item x="4"/>
        <item x="23"/>
        <item x="59"/>
        <item x="58"/>
        <item x="37"/>
        <item x="56"/>
        <item x="53"/>
        <item x="76"/>
        <item x="12"/>
        <item x="38"/>
        <item x="42"/>
        <item x="31"/>
        <item x="24"/>
        <item x="68"/>
        <item x="13"/>
        <item x="87"/>
        <item x="48"/>
        <item x="85"/>
        <item x="11"/>
        <item x="73"/>
        <item x="81"/>
        <item x="82"/>
        <item x="32"/>
        <item x="54"/>
        <item x="83"/>
        <item x="16"/>
        <item x="29"/>
        <item x="21"/>
        <item x="95"/>
        <item x="5"/>
        <item x="39"/>
        <item x="57"/>
        <item x="44"/>
        <item x="61"/>
        <item x="43"/>
        <item x="30"/>
        <item x="90"/>
        <item x="64"/>
        <item x="41"/>
        <item x="94"/>
        <item x="75"/>
        <item x="86"/>
        <item x="74"/>
        <item x="51"/>
        <item x="69"/>
        <item x="67"/>
        <item x="70"/>
        <item x="46"/>
        <item x="50"/>
        <item x="92"/>
        <item x="98"/>
        <item x="88"/>
        <item m="1" x="100"/>
        <item m="1" x="101"/>
        <item m="1" x="99"/>
        <item x="1"/>
        <item x="2"/>
        <item x="3"/>
        <item x="96"/>
        <item x="97"/>
        <item t="default"/>
      </items>
    </pivotField>
    <pivotField axis="axisPage" multipleItemSelectionAllowed="1" showAll="0">
      <items count="18">
        <item h="1" x="7"/>
        <item h="1" x="3"/>
        <item h="1" x="6"/>
        <item h="1" x="2"/>
        <item h="1" x="10"/>
        <item x="4"/>
        <item h="1" x="5"/>
        <item h="1" x="8"/>
        <item h="1" x="12"/>
        <item h="1" x="13"/>
        <item h="1" x="0"/>
        <item h="1" x="1"/>
        <item h="1" x="9"/>
        <item h="1" x="11"/>
        <item h="1" x="15"/>
        <item h="1" x="16"/>
        <item h="1" x="14"/>
        <item t="default"/>
      </items>
    </pivotField>
    <pivotField showAll="0"/>
    <pivotField axis="axisRow" showAll="0">
      <items count="47"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9"/>
        <item x="40"/>
        <item x="41"/>
        <item x="42"/>
        <item x="43"/>
        <item x="25"/>
        <item x="38"/>
        <item x="0"/>
        <item x="1"/>
        <item x="44"/>
        <item x="2"/>
        <item x="45"/>
        <item t="default"/>
      </items>
    </pivotField>
    <pivotField axis="axisRow" showAll="0">
      <items count="11">
        <item h="1" x="0"/>
        <item x="3"/>
        <item x="4"/>
        <item x="5"/>
        <item x="6"/>
        <item x="7"/>
        <item x="9"/>
        <item sd="0" x="1"/>
        <item h="1" x="2"/>
        <item h="1" x="8"/>
        <item t="default" sd="0"/>
      </items>
    </pivotField>
    <pivotField showAll="0"/>
    <pivotField axis="axisRow" showAll="0">
      <items count="32">
        <item x="0"/>
        <item x="3"/>
        <item x="4"/>
        <item x="5"/>
        <item x="6"/>
        <item x="7"/>
        <item x="8"/>
        <item x="9"/>
        <item x="19"/>
        <item x="10"/>
        <item x="11"/>
        <item x="12"/>
        <item x="13"/>
        <item x="14"/>
        <item x="15"/>
        <item x="16"/>
        <item x="17"/>
        <item x="18"/>
        <item x="20"/>
        <item x="21"/>
        <item x="22"/>
        <item x="23"/>
        <item x="24"/>
        <item x="25"/>
        <item x="26"/>
        <item m="1" x="30"/>
        <item x="27"/>
        <item x="1"/>
        <item x="2"/>
        <item x="28"/>
        <item x="29"/>
        <item t="default"/>
      </items>
    </pivotField>
    <pivotField showAll="0"/>
    <pivotField showAll="0"/>
    <pivotField showAll="0"/>
  </pivotFields>
  <rowFields count="4">
    <field x="4"/>
    <field x="6"/>
    <field x="3"/>
    <field x="0"/>
  </rowFields>
  <rowItems count="49">
    <i>
      <x v="1"/>
    </i>
    <i r="1">
      <x v="2"/>
    </i>
    <i r="2">
      <x v="1"/>
    </i>
    <i r="3">
      <x v="21"/>
    </i>
    <i r="1">
      <x v="3"/>
    </i>
    <i r="2">
      <x v="2"/>
    </i>
    <i r="3">
      <x v="22"/>
    </i>
    <i r="3">
      <x v="39"/>
    </i>
    <i r="1">
      <x v="5"/>
    </i>
    <i r="2">
      <x v="4"/>
    </i>
    <i r="3">
      <x v="60"/>
    </i>
    <i r="2">
      <x v="5"/>
    </i>
    <i r="3">
      <x v="50"/>
    </i>
    <i r="1">
      <x v="6"/>
    </i>
    <i r="2">
      <x v="6"/>
    </i>
    <i r="3">
      <x v="20"/>
    </i>
    <i>
      <x v="3"/>
    </i>
    <i r="1">
      <x v="9"/>
    </i>
    <i r="2">
      <x v="8"/>
    </i>
    <i r="3">
      <x v="8"/>
    </i>
    <i r="2">
      <x v="9"/>
    </i>
    <i r="3">
      <x v="7"/>
    </i>
    <i r="2">
      <x v="10"/>
    </i>
    <i r="3">
      <x v="6"/>
    </i>
    <i r="3">
      <x v="23"/>
    </i>
    <i r="1">
      <x v="10"/>
    </i>
    <i r="2">
      <x v="11"/>
    </i>
    <i r="3">
      <x v="69"/>
    </i>
    <i r="1">
      <x v="12"/>
    </i>
    <i r="2">
      <x v="16"/>
    </i>
    <i r="3">
      <x v="53"/>
    </i>
    <i r="3">
      <x v="64"/>
    </i>
    <i>
      <x v="5"/>
    </i>
    <i r="1">
      <x v="20"/>
    </i>
    <i r="2">
      <x v="27"/>
    </i>
    <i r="3">
      <x v="44"/>
    </i>
    <i r="1">
      <x v="23"/>
    </i>
    <i r="2">
      <x v="33"/>
    </i>
    <i r="3">
      <x v="14"/>
    </i>
    <i r="2">
      <x v="40"/>
    </i>
    <i r="3">
      <x v="37"/>
    </i>
    <i>
      <x v="6"/>
    </i>
    <i r="1">
      <x v="26"/>
    </i>
    <i r="2">
      <x v="37"/>
    </i>
    <i r="3">
      <x v="91"/>
    </i>
    <i r="1">
      <x v="29"/>
    </i>
    <i r="2">
      <x v="43"/>
    </i>
    <i r="3">
      <x v="100"/>
    </i>
    <i t="grand">
      <x/>
    </i>
  </rowItems>
  <colItems count="1">
    <i/>
  </colItems>
  <pageFields count="1">
    <pageField fld="1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3" cacheId="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Q1:Q2" firstHeaderRow="1" firstDataRow="1" firstDataCol="0"/>
  <pivotFields count="11"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</pivotFields>
  <rowItems count="1">
    <i/>
  </rowItems>
  <colItems count="1">
    <i/>
  </colItems>
  <dataFields count="1">
    <dataField name="Сумма по полю Суток" fld="4" baseField="0" baseItem="0"/>
  </dataFields>
  <pivotTableStyleInfo name="PivotStyleMedium2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Таблица2" cacheId="1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4" indent="0" compact="0" compactData="0" multipleFieldFilters="0">
  <location ref="I1:O37" firstHeaderRow="1" firstDataRow="2" firstDataCol="3"/>
  <pivotFields count="11">
    <pivotField axis="axisRow" compact="0" outline="0" showAll="0">
      <items count="36">
        <item x="2"/>
        <item x="3"/>
        <item x="4"/>
        <item x="5"/>
        <item x="6"/>
        <item x="7"/>
        <item x="8"/>
        <item x="9"/>
        <item x="1"/>
        <item x="0"/>
        <item x="22"/>
        <item x="23"/>
        <item x="24"/>
        <item x="25"/>
        <item x="26"/>
        <item x="27"/>
        <item x="28"/>
        <item x="29"/>
        <item x="10"/>
        <item x="11"/>
        <item x="20"/>
        <item x="21"/>
        <item x="12"/>
        <item x="13"/>
        <item x="14"/>
        <item x="15"/>
        <item x="16"/>
        <item x="17"/>
        <item x="18"/>
        <item x="19"/>
        <item x="30"/>
        <item x="31"/>
        <item x="34"/>
        <item x="32"/>
        <item x="33"/>
        <item t="default"/>
      </items>
    </pivotField>
    <pivotField axis="axisRow" compact="0" outline="0" showAll="0" sortType="descending" defaultSubtotal="0">
      <items count="35"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</items>
    </pivotField>
    <pivotField axis="axisCol" compact="0" outline="0" showAll="0">
      <items count="6">
        <item x="0"/>
        <item x="1"/>
        <item x="2"/>
        <item x="3"/>
        <item h="1" x="4"/>
        <item t="default"/>
      </items>
    </pivotField>
    <pivotField axis="axisRow" compact="0" outline="0" showAll="0" defaultSubtotal="0">
      <items count="10">
        <item sd="0" x="9"/>
        <item x="8"/>
        <item x="7"/>
        <item x="6"/>
        <item x="5"/>
        <item x="4"/>
        <item x="3"/>
        <item x="2"/>
        <item x="1"/>
        <item x="0"/>
      </items>
    </pivotField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3">
    <field x="3"/>
    <field x="1"/>
    <field x="0"/>
  </rowFields>
  <rowItems count="35">
    <i>
      <x v="1"/>
      <x v="1"/>
      <x v="34"/>
    </i>
    <i>
      <x v="2"/>
      <x v="2"/>
      <x v="33"/>
    </i>
    <i>
      <x v="3"/>
      <x v="3"/>
      <x v="31"/>
    </i>
    <i r="1">
      <x v="4"/>
      <x v="30"/>
    </i>
    <i>
      <x v="4"/>
      <x v="5"/>
      <x v="17"/>
    </i>
    <i r="1">
      <x v="6"/>
      <x v="16"/>
    </i>
    <i>
      <x v="5"/>
      <x v="7"/>
      <x v="15"/>
    </i>
    <i r="1">
      <x v="8"/>
      <x v="14"/>
    </i>
    <i r="1">
      <x v="9"/>
      <x v="13"/>
    </i>
    <i r="1">
      <x v="10"/>
      <x v="12"/>
    </i>
    <i r="1">
      <x v="11"/>
      <x v="11"/>
    </i>
    <i r="1">
      <x v="12"/>
      <x v="10"/>
    </i>
    <i r="1">
      <x v="13"/>
      <x v="21"/>
    </i>
    <i>
      <x v="6"/>
      <x v="13"/>
      <x v="21"/>
    </i>
    <i r="1">
      <x v="14"/>
      <x v="20"/>
    </i>
    <i r="1">
      <x v="15"/>
      <x v="29"/>
    </i>
    <i r="1">
      <x v="16"/>
      <x v="28"/>
    </i>
    <i r="1">
      <x v="17"/>
      <x v="27"/>
    </i>
    <i>
      <x v="7"/>
      <x v="18"/>
      <x v="26"/>
    </i>
    <i r="1">
      <x v="19"/>
      <x v="25"/>
    </i>
    <i r="1">
      <x v="20"/>
      <x v="24"/>
    </i>
    <i r="1">
      <x v="21"/>
      <x v="23"/>
    </i>
    <i r="1">
      <x v="22"/>
      <x v="22"/>
    </i>
    <i r="1">
      <x v="23"/>
      <x v="19"/>
    </i>
    <i>
      <x v="8"/>
      <x v="24"/>
      <x v="18"/>
    </i>
    <i r="1">
      <x v="25"/>
      <x v="7"/>
    </i>
    <i>
      <x v="9"/>
      <x v="26"/>
      <x v="6"/>
    </i>
    <i r="1">
      <x v="27"/>
      <x v="5"/>
    </i>
    <i r="1">
      <x v="28"/>
      <x v="4"/>
    </i>
    <i r="1">
      <x v="29"/>
      <x v="3"/>
    </i>
    <i r="1">
      <x v="30"/>
      <x v="2"/>
    </i>
    <i r="1">
      <x v="31"/>
      <x v="1"/>
    </i>
    <i r="1">
      <x v="32"/>
      <x/>
    </i>
    <i r="1">
      <x v="33"/>
      <x v="8"/>
    </i>
    <i r="1">
      <x v="34"/>
      <x v="9"/>
    </i>
  </rowItems>
  <colFields count="1">
    <field x="2"/>
  </colFields>
  <colItems count="4">
    <i>
      <x/>
    </i>
    <i>
      <x v="1"/>
    </i>
    <i>
      <x v="2"/>
    </i>
    <i>
      <x v="3"/>
    </i>
  </colItems>
  <dataFields count="1">
    <dataField name="Сумма по полю сессия" fld="4" baseField="0" baseItem="0"/>
  </dataFields>
  <formats count="12">
    <format dxfId="83">
      <pivotArea dataOnly="0" labelOnly="1" fieldPosition="0">
        <references count="1">
          <reference field="1" count="1">
            <x v="34"/>
          </reference>
        </references>
      </pivotArea>
    </format>
    <format dxfId="82">
      <pivotArea dataOnly="0" labelOnly="1" outline="0" fieldPosition="0">
        <references count="2">
          <reference field="1" count="2">
            <x v="3"/>
            <x v="4"/>
          </reference>
          <reference field="3" count="1" selected="0">
            <x v="3"/>
          </reference>
        </references>
      </pivotArea>
    </format>
    <format dxfId="81">
      <pivotArea dataOnly="0" labelOnly="1" outline="0" fieldPosition="0">
        <references count="2">
          <reference field="1" count="2">
            <x v="5"/>
            <x v="6"/>
          </reference>
          <reference field="3" count="1" selected="0">
            <x v="2"/>
          </reference>
        </references>
      </pivotArea>
    </format>
    <format dxfId="80">
      <pivotArea dataOnly="0" labelOnly="1" outline="0" fieldPosition="0">
        <references count="2">
          <reference field="1" count="7">
            <x v="7"/>
            <x v="8"/>
            <x v="9"/>
            <x v="10"/>
            <x v="11"/>
            <x v="12"/>
            <x v="13"/>
          </reference>
          <reference field="3" count="1" selected="0">
            <x v="5"/>
          </reference>
        </references>
      </pivotArea>
    </format>
    <format dxfId="79">
      <pivotArea dataOnly="0" labelOnly="1" outline="0" fieldPosition="0">
        <references count="2">
          <reference field="1" count="5">
            <x v="13"/>
            <x v="14"/>
            <x v="15"/>
            <x v="16"/>
            <x v="17"/>
          </reference>
          <reference field="3" count="1" selected="0">
            <x v="6"/>
          </reference>
        </references>
      </pivotArea>
    </format>
    <format dxfId="78">
      <pivotArea dataOnly="0" labelOnly="1" outline="0" fieldPosition="0">
        <references count="2">
          <reference field="1" count="6">
            <x v="18"/>
            <x v="19"/>
            <x v="20"/>
            <x v="21"/>
            <x v="22"/>
            <x v="23"/>
          </reference>
          <reference field="3" count="1" selected="0">
            <x v="7"/>
          </reference>
        </references>
      </pivotArea>
    </format>
    <format dxfId="77">
      <pivotArea dataOnly="0" labelOnly="1" outline="0" fieldPosition="0">
        <references count="2">
          <reference field="1" count="2">
            <x v="24"/>
            <x v="25"/>
          </reference>
          <reference field="3" count="1" selected="0">
            <x v="8"/>
          </reference>
        </references>
      </pivotArea>
    </format>
    <format dxfId="76">
      <pivotArea dataOnly="0" labelOnly="1" outline="0" fieldPosition="0">
        <references count="2">
          <reference field="1" count="9">
            <x v="26"/>
            <x v="27"/>
            <x v="28"/>
            <x v="29"/>
            <x v="30"/>
            <x v="31"/>
            <x v="32"/>
            <x v="33"/>
            <x v="34"/>
          </reference>
          <reference field="3" count="1" selected="0">
            <x v="9"/>
          </reference>
        </references>
      </pivotArea>
    </format>
    <format dxfId="75">
      <pivotArea dataOnly="0" labelOnly="1" outline="0" fieldPosition="0">
        <references count="2">
          <reference field="1" count="1">
            <x v="2"/>
          </reference>
          <reference field="3" count="1" selected="0">
            <x v="2"/>
          </reference>
        </references>
      </pivotArea>
    </format>
    <format dxfId="74">
      <pivotArea dataOnly="0" labelOnly="1" outline="0" fieldPosition="0">
        <references count="2">
          <reference field="1" count="1">
            <x v="2"/>
          </reference>
          <reference field="3" count="1" selected="0">
            <x v="1"/>
          </reference>
        </references>
      </pivotArea>
    </format>
    <format dxfId="73">
      <pivotArea dataOnly="0" labelOnly="1" outline="0" fieldPosition="0">
        <references count="2">
          <reference field="1" count="1">
            <x v="1"/>
          </reference>
          <reference field="3" count="1" selected="0">
            <x v="1"/>
          </reference>
        </references>
      </pivotArea>
    </format>
    <format dxfId="72">
      <pivotArea dataOnly="0" labelOnly="1" outline="0" fieldPosition="0">
        <references count="2">
          <reference field="1" count="2">
            <x v="5"/>
            <x v="6"/>
          </reference>
          <reference field="3" count="1" selected="0">
            <x v="4"/>
          </reference>
        </references>
      </pivotArea>
    </format>
  </formats>
  <conditionalFormats count="1">
    <conditionalFormat priority="5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4" minRefreshableVersion="3" useAutoFormatting="1" colGrandTotals="0" itemPrintTitles="1" createdVersion="4" indent="0" outline="1" outlineData="1" multipleFieldFilters="0">
  <location ref="M50:S64" firstHeaderRow="1" firstDataRow="3" firstDataCol="1"/>
  <pivotFields count="11">
    <pivotField dataField="1" showAll="0"/>
    <pivotField showAll="0"/>
    <pivotField axis="axisRow" showAll="0">
      <items count="5">
        <item x="0"/>
        <item x="1"/>
        <item x="2"/>
        <item sd="0" x="3"/>
        <item t="default"/>
      </items>
    </pivotField>
    <pivotField axis="axisRow" showAll="0">
      <items count="11">
        <item x="0"/>
        <item x="1"/>
        <item m="1" x="9"/>
        <item x="2"/>
        <item x="5"/>
        <item x="6"/>
        <item x="8"/>
        <item x="3"/>
        <item x="4"/>
        <item x="7"/>
        <item t="default"/>
      </items>
    </pivotField>
    <pivotField dataField="1" showAll="0"/>
    <pivotField showAll="0"/>
    <pivotField showAll="0"/>
    <pivotField showAll="0"/>
    <pivotField showAll="0"/>
    <pivotField showAll="0"/>
    <pivotField axis="axisCol" showAll="0">
      <items count="4">
        <item x="0"/>
        <item x="1"/>
        <item h="1" x="2"/>
        <item t="default"/>
      </items>
    </pivotField>
  </pivotFields>
  <rowFields count="2">
    <field x="2"/>
    <field x="3"/>
  </rowFields>
  <rowItems count="12">
    <i>
      <x/>
    </i>
    <i r="1">
      <x/>
    </i>
    <i r="1">
      <x v="1"/>
    </i>
    <i>
      <x v="1"/>
    </i>
    <i r="1">
      <x v="3"/>
    </i>
    <i r="1">
      <x v="7"/>
    </i>
    <i r="1">
      <x v="8"/>
    </i>
    <i>
      <x v="2"/>
    </i>
    <i r="1">
      <x v="4"/>
    </i>
    <i r="1">
      <x v="5"/>
    </i>
    <i r="1">
      <x v="9"/>
    </i>
    <i t="grand">
      <x/>
    </i>
  </rowItems>
  <colFields count="2">
    <field x="10"/>
    <field x="-2"/>
  </colFields>
  <colItems count="6">
    <i>
      <x/>
      <x/>
    </i>
    <i r="1" i="1">
      <x v="1"/>
    </i>
    <i r="1" i="2">
      <x v="2"/>
    </i>
    <i>
      <x v="1"/>
      <x/>
    </i>
    <i r="1" i="1">
      <x v="1"/>
    </i>
    <i r="1" i="2">
      <x v="2"/>
    </i>
  </colItems>
  <dataFields count="3">
    <dataField name="дней" fld="4" baseField="2" baseItem="0"/>
    <dataField name="С игры.." fld="0" subtotal="min" baseField="2" baseItem="0"/>
    <dataField name="..по игру" fld="0" subtotal="max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1" cacheId="1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J3:L41" firstHeaderRow="0" firstDataRow="1" firstDataCol="1" rowPageCount="1" colPageCount="1"/>
  <pivotFields count="8">
    <pivotField axis="axisRow" showAll="0">
      <items count="31">
        <item x="10"/>
        <item x="19"/>
        <item x="25"/>
        <item x="11"/>
        <item x="27"/>
        <item x="20"/>
        <item x="24"/>
        <item x="5"/>
        <item x="3"/>
        <item x="22"/>
        <item x="13"/>
        <item x="26"/>
        <item x="1"/>
        <item x="16"/>
        <item x="21"/>
        <item x="23"/>
        <item x="18"/>
        <item x="6"/>
        <item x="7"/>
        <item x="17"/>
        <item x="12"/>
        <item x="28"/>
        <item x="4"/>
        <item x="15"/>
        <item x="8"/>
        <item x="9"/>
        <item x="2"/>
        <item x="14"/>
        <item x="29"/>
        <item x="0"/>
        <item t="default"/>
      </items>
    </pivotField>
    <pivotField dataField="1" showAll="0"/>
    <pivotField axis="axisPage" showAll="0">
      <items count="4">
        <item x="0"/>
        <item x="1"/>
        <item x="2"/>
        <item t="default"/>
      </items>
    </pivotField>
    <pivotField showAll="0"/>
    <pivotField axis="axisRow" multipleItemSelectionAllowed="1" showAll="0" defaultSubtotal="0">
      <items count="6">
        <item x="2"/>
        <item x="4"/>
        <item x="1"/>
        <item x="3"/>
        <item x="0"/>
        <item x="5"/>
      </items>
    </pivotField>
    <pivotField showAll="0"/>
    <pivotField axis="axisRow" showAll="0" defaultSubtotal="0">
      <items count="6">
        <item x="1"/>
        <item x="2"/>
        <item x="3"/>
        <item x="0"/>
        <item x="4"/>
        <item x="5"/>
      </items>
    </pivotField>
    <pivotField dataField="1" showAll="0" defaultSubtotal="0"/>
  </pivotFields>
  <rowFields count="3">
    <field x="6"/>
    <field x="4"/>
    <field x="0"/>
  </rowFields>
  <rowItems count="38">
    <i>
      <x/>
    </i>
    <i r="1">
      <x v="1"/>
    </i>
    <i r="2">
      <x/>
    </i>
    <i r="2">
      <x v="3"/>
    </i>
    <i>
      <x v="1"/>
    </i>
    <i r="1">
      <x/>
    </i>
    <i r="2">
      <x v="20"/>
    </i>
    <i r="1">
      <x v="1"/>
    </i>
    <i r="2">
      <x v="27"/>
    </i>
    <i r="1">
      <x v="2"/>
    </i>
    <i r="2">
      <x v="10"/>
    </i>
    <i>
      <x v="2"/>
    </i>
    <i r="1">
      <x v="1"/>
    </i>
    <i r="2">
      <x v="1"/>
    </i>
    <i r="2">
      <x v="19"/>
    </i>
    <i r="2">
      <x v="23"/>
    </i>
    <i r="1">
      <x v="2"/>
    </i>
    <i r="2">
      <x v="5"/>
    </i>
    <i r="2">
      <x v="16"/>
    </i>
    <i>
      <x v="3"/>
    </i>
    <i r="1">
      <x/>
    </i>
    <i r="2">
      <x v="13"/>
    </i>
    <i r="1">
      <x v="1"/>
    </i>
    <i r="2">
      <x v="15"/>
    </i>
    <i>
      <x v="4"/>
    </i>
    <i r="1">
      <x/>
    </i>
    <i r="2">
      <x v="2"/>
    </i>
    <i r="1">
      <x v="1"/>
    </i>
    <i r="2">
      <x v="6"/>
    </i>
    <i r="2">
      <x v="21"/>
    </i>
    <i r="1">
      <x v="2"/>
    </i>
    <i r="2">
      <x v="4"/>
    </i>
    <i r="1">
      <x v="3"/>
    </i>
    <i r="2">
      <x v="14"/>
    </i>
    <i r="1">
      <x v="4"/>
    </i>
    <i r="2">
      <x v="9"/>
    </i>
    <i r="2">
      <x v="11"/>
    </i>
    <i t="grand">
      <x/>
    </i>
  </rowItems>
  <colFields count="1">
    <field x="-2"/>
  </colFields>
  <colItems count="2">
    <i>
      <x/>
    </i>
    <i i="1">
      <x v="1"/>
    </i>
  </colItems>
  <pageFields count="1">
    <pageField fld="2" item="1" hier="-1"/>
  </pageFields>
  <dataFields count="2">
    <dataField name="ФСГ" fld="7" baseField="4" baseItem="1"/>
    <dataField name="возраст" fld="1" baseField="6" baseItem="0"/>
  </dataFields>
  <formats count="4">
    <format dxfId="71">
      <pivotArea collapsedLevelsAreSubtotals="1" fieldPosition="0">
        <references count="1">
          <reference field="0" count="3">
            <x v="10"/>
            <x v="20"/>
            <x v="27"/>
          </reference>
        </references>
      </pivotArea>
    </format>
    <format dxfId="70">
      <pivotArea dataOnly="0" labelOnly="1" fieldPosition="0">
        <references count="1">
          <reference field="0" count="3">
            <x v="10"/>
            <x v="20"/>
            <x v="27"/>
          </reference>
        </references>
      </pivotArea>
    </format>
    <format dxfId="69">
      <pivotArea collapsedLevelsAreSubtotals="1" fieldPosition="0">
        <references count="1">
          <reference field="0" count="4">
            <x v="1"/>
            <x v="5"/>
            <x v="16"/>
            <x v="19"/>
          </reference>
        </references>
      </pivotArea>
    </format>
    <format dxfId="68">
      <pivotArea dataOnly="0" labelOnly="1" fieldPosition="0">
        <references count="1">
          <reference field="0" count="4">
            <x v="1"/>
            <x v="5"/>
            <x v="16"/>
            <x v="1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Категория" sourceName="Категория">
  <pivotTables>
    <pivotTable tabId="7" name="СводнаяТаблица1"/>
  </pivotTables>
  <data>
    <tabular pivotCacheId="3">
      <items count="17">
        <i x="7"/>
        <i x="3"/>
        <i x="6"/>
        <i x="1"/>
        <i x="2"/>
        <i x="10"/>
        <i x="4" s="1"/>
        <i x="9"/>
        <i x="16"/>
        <i x="15"/>
        <i x="14"/>
        <i x="5"/>
        <i x="8"/>
        <i x="12"/>
        <i x="11"/>
        <i x="13"/>
        <i x="0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Категория" cache="Срез_Категория" caption="Категория" rowHeight="23495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microsoft.com/office/2007/relationships/slicer" Target="../slicers/slicer1.xml"/><Relationship Id="rId3" Type="http://schemas.openxmlformats.org/officeDocument/2006/relationships/hyperlink" Target="https://t.me/trpg_winterland/19971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t.me/trpg_winterland/18898" TargetMode="External"/><Relationship Id="rId1" Type="http://schemas.openxmlformats.org/officeDocument/2006/relationships/pivotTable" Target="../pivotTables/pivotTable1.xm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.me/trpg_winterland/24413" TargetMode="External"/><Relationship Id="rId4" Type="http://schemas.openxmlformats.org/officeDocument/2006/relationships/hyperlink" Target="https://t.me/trpg_winterland/1997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4.xml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workbookViewId="0">
      <pane ySplit="1" topLeftCell="A2" activePane="bottomLeft" state="frozen"/>
      <selection pane="bottomLeft" activeCell="F19" sqref="F19"/>
    </sheetView>
  </sheetViews>
  <sheetFormatPr defaultRowHeight="14.4" x14ac:dyDescent="0.3"/>
  <cols>
    <col min="1" max="1" width="6.109375" style="120" bestFit="1" customWidth="1"/>
    <col min="2" max="2" width="8.21875" style="120" bestFit="1" customWidth="1"/>
    <col min="3" max="3" width="8.5546875" style="120" bestFit="1" customWidth="1"/>
    <col min="4" max="4" width="11.5546875" style="120" bestFit="1" customWidth="1"/>
    <col min="5" max="5" width="18.33203125" style="143" bestFit="1" customWidth="1"/>
    <col min="6" max="6" width="67.77734375" bestFit="1" customWidth="1"/>
    <col min="7" max="7" width="51.109375" bestFit="1" customWidth="1"/>
    <col min="8" max="8" width="7" bestFit="1" customWidth="1"/>
    <col min="9" max="9" width="6.88671875" bestFit="1" customWidth="1"/>
    <col min="10" max="10" width="8.5546875" bestFit="1" customWidth="1"/>
    <col min="11" max="11" width="12.6640625" bestFit="1" customWidth="1"/>
  </cols>
  <sheetData>
    <row r="1" spans="1:11" x14ac:dyDescent="0.3">
      <c r="A1" s="125" t="s">
        <v>228</v>
      </c>
      <c r="B1" s="125" t="s">
        <v>226</v>
      </c>
      <c r="C1" s="125" t="s">
        <v>227</v>
      </c>
      <c r="D1" s="125" t="s">
        <v>229</v>
      </c>
      <c r="E1" s="144" t="s">
        <v>230</v>
      </c>
      <c r="F1" s="125" t="s">
        <v>231</v>
      </c>
      <c r="G1" s="125" t="s">
        <v>232</v>
      </c>
    </row>
    <row r="2" spans="1:11" x14ac:dyDescent="0.3">
      <c r="A2" s="126">
        <v>1843</v>
      </c>
      <c r="B2" s="127" t="s">
        <v>31</v>
      </c>
      <c r="C2" s="128" t="s">
        <v>19</v>
      </c>
      <c r="D2" s="129">
        <f>A2-1849</f>
        <v>-6</v>
      </c>
      <c r="H2" t="s">
        <v>259</v>
      </c>
      <c r="I2" t="s">
        <v>260</v>
      </c>
      <c r="J2" t="s">
        <v>261</v>
      </c>
      <c r="K2" t="s">
        <v>262</v>
      </c>
    </row>
    <row r="3" spans="1:11" x14ac:dyDescent="0.3">
      <c r="A3" s="33">
        <f>A2</f>
        <v>1843</v>
      </c>
      <c r="B3" s="121" t="s">
        <v>31</v>
      </c>
      <c r="C3" s="120" t="s">
        <v>20</v>
      </c>
      <c r="D3" s="130">
        <f t="shared" ref="D3:D66" si="0">A3-1849</f>
        <v>-6</v>
      </c>
      <c r="F3" s="148" t="s">
        <v>266</v>
      </c>
      <c r="H3">
        <v>1</v>
      </c>
      <c r="I3" s="145">
        <v>42095</v>
      </c>
      <c r="J3" s="145">
        <v>42248</v>
      </c>
      <c r="K3" t="s">
        <v>263</v>
      </c>
    </row>
    <row r="4" spans="1:11" x14ac:dyDescent="0.3">
      <c r="A4" s="33">
        <f t="shared" ref="A4:A13" si="1">A3</f>
        <v>1843</v>
      </c>
      <c r="B4" s="122" t="s">
        <v>32</v>
      </c>
      <c r="C4" s="120" t="s">
        <v>21</v>
      </c>
      <c r="D4" s="130">
        <f t="shared" si="0"/>
        <v>-6</v>
      </c>
      <c r="F4" s="147" t="s">
        <v>265</v>
      </c>
      <c r="H4">
        <v>2</v>
      </c>
      <c r="I4" s="145">
        <v>42430</v>
      </c>
      <c r="J4" s="145">
        <v>42979</v>
      </c>
      <c r="K4" t="s">
        <v>264</v>
      </c>
    </row>
    <row r="5" spans="1:11" x14ac:dyDescent="0.3">
      <c r="A5" s="33">
        <f t="shared" si="1"/>
        <v>1843</v>
      </c>
      <c r="B5" s="122" t="s">
        <v>32</v>
      </c>
      <c r="C5" s="120" t="s">
        <v>22</v>
      </c>
      <c r="D5" s="130">
        <f t="shared" si="0"/>
        <v>-6</v>
      </c>
      <c r="F5" s="146"/>
    </row>
    <row r="6" spans="1:11" x14ac:dyDescent="0.3">
      <c r="A6" s="33">
        <f t="shared" si="1"/>
        <v>1843</v>
      </c>
      <c r="B6" s="122" t="s">
        <v>32</v>
      </c>
      <c r="C6" s="120" t="s">
        <v>23</v>
      </c>
      <c r="D6" s="130">
        <f t="shared" si="0"/>
        <v>-6</v>
      </c>
      <c r="F6" s="146"/>
    </row>
    <row r="7" spans="1:11" x14ac:dyDescent="0.3">
      <c r="A7" s="33">
        <f t="shared" si="1"/>
        <v>1843</v>
      </c>
      <c r="B7" s="123" t="s">
        <v>33</v>
      </c>
      <c r="C7" s="120" t="s">
        <v>24</v>
      </c>
      <c r="D7" s="130">
        <f t="shared" si="0"/>
        <v>-6</v>
      </c>
      <c r="F7" s="147" t="s">
        <v>268</v>
      </c>
    </row>
    <row r="8" spans="1:11" x14ac:dyDescent="0.3">
      <c r="A8" s="33">
        <f t="shared" si="1"/>
        <v>1843</v>
      </c>
      <c r="B8" s="123" t="s">
        <v>33</v>
      </c>
      <c r="C8" s="120" t="s">
        <v>25</v>
      </c>
      <c r="D8" s="130">
        <f t="shared" si="0"/>
        <v>-6</v>
      </c>
      <c r="F8" s="146"/>
    </row>
    <row r="9" spans="1:11" x14ac:dyDescent="0.3">
      <c r="A9" s="33">
        <f t="shared" si="1"/>
        <v>1843</v>
      </c>
      <c r="B9" s="123" t="s">
        <v>33</v>
      </c>
      <c r="C9" s="120" t="s">
        <v>26</v>
      </c>
      <c r="D9" s="130">
        <f t="shared" si="0"/>
        <v>-6</v>
      </c>
      <c r="F9" s="146"/>
    </row>
    <row r="10" spans="1:11" x14ac:dyDescent="0.3">
      <c r="A10" s="33">
        <f t="shared" si="1"/>
        <v>1843</v>
      </c>
      <c r="B10" s="124" t="s">
        <v>34</v>
      </c>
      <c r="C10" s="120" t="s">
        <v>27</v>
      </c>
      <c r="D10" s="130">
        <f t="shared" si="0"/>
        <v>-6</v>
      </c>
      <c r="F10" s="146"/>
    </row>
    <row r="11" spans="1:11" x14ac:dyDescent="0.3">
      <c r="A11" s="33">
        <f t="shared" si="1"/>
        <v>1843</v>
      </c>
      <c r="B11" s="124" t="s">
        <v>34</v>
      </c>
      <c r="C11" s="120" t="s">
        <v>28</v>
      </c>
      <c r="D11" s="130">
        <f t="shared" si="0"/>
        <v>-6</v>
      </c>
      <c r="F11" s="146"/>
    </row>
    <row r="12" spans="1:11" x14ac:dyDescent="0.3">
      <c r="A12" s="33">
        <f t="shared" si="1"/>
        <v>1843</v>
      </c>
      <c r="B12" s="124" t="s">
        <v>34</v>
      </c>
      <c r="C12" s="120" t="s">
        <v>29</v>
      </c>
      <c r="D12" s="130">
        <f t="shared" si="0"/>
        <v>-6</v>
      </c>
      <c r="F12" s="146"/>
    </row>
    <row r="13" spans="1:11" x14ac:dyDescent="0.3">
      <c r="A13" s="131">
        <f t="shared" si="1"/>
        <v>1843</v>
      </c>
      <c r="B13" s="132" t="s">
        <v>31</v>
      </c>
      <c r="C13" s="133" t="s">
        <v>30</v>
      </c>
      <c r="D13" s="134">
        <f t="shared" si="0"/>
        <v>-6</v>
      </c>
      <c r="F13" s="146"/>
      <c r="G13" s="146" t="s">
        <v>497</v>
      </c>
    </row>
    <row r="14" spans="1:11" x14ac:dyDescent="0.3">
      <c r="A14" s="126">
        <f>A2+1</f>
        <v>1844</v>
      </c>
      <c r="B14" s="127" t="s">
        <v>31</v>
      </c>
      <c r="C14" s="128" t="s">
        <v>19</v>
      </c>
      <c r="D14" s="129">
        <f t="shared" si="0"/>
        <v>-5</v>
      </c>
      <c r="F14" s="147" t="s">
        <v>267</v>
      </c>
      <c r="G14" s="120"/>
    </row>
    <row r="15" spans="1:11" x14ac:dyDescent="0.3">
      <c r="A15" s="33">
        <f>A14</f>
        <v>1844</v>
      </c>
      <c r="B15" s="121" t="s">
        <v>31</v>
      </c>
      <c r="C15" s="120" t="s">
        <v>20</v>
      </c>
      <c r="D15" s="130">
        <f t="shared" si="0"/>
        <v>-5</v>
      </c>
      <c r="E15" s="143" t="s">
        <v>233</v>
      </c>
      <c r="F15" t="s">
        <v>234</v>
      </c>
      <c r="G15" s="120"/>
    </row>
    <row r="16" spans="1:11" x14ac:dyDescent="0.3">
      <c r="A16" s="33">
        <f t="shared" ref="A16:A25" si="2">A15</f>
        <v>1844</v>
      </c>
      <c r="B16" s="122" t="s">
        <v>32</v>
      </c>
      <c r="C16" s="120" t="s">
        <v>21</v>
      </c>
      <c r="D16" s="130">
        <f t="shared" si="0"/>
        <v>-5</v>
      </c>
      <c r="G16" s="135" t="s">
        <v>235</v>
      </c>
    </row>
    <row r="17" spans="1:7" x14ac:dyDescent="0.3">
      <c r="A17" s="33">
        <f t="shared" si="2"/>
        <v>1844</v>
      </c>
      <c r="B17" s="122" t="s">
        <v>32</v>
      </c>
      <c r="C17" s="120" t="s">
        <v>22</v>
      </c>
      <c r="D17" s="130">
        <f t="shared" si="0"/>
        <v>-5</v>
      </c>
      <c r="E17" s="137" t="s">
        <v>246</v>
      </c>
      <c r="F17" s="138" t="s">
        <v>247</v>
      </c>
      <c r="G17" s="120"/>
    </row>
    <row r="18" spans="1:7" x14ac:dyDescent="0.3">
      <c r="A18" s="33">
        <f t="shared" si="2"/>
        <v>1844</v>
      </c>
      <c r="B18" s="122" t="s">
        <v>32</v>
      </c>
      <c r="C18" s="120" t="s">
        <v>23</v>
      </c>
      <c r="D18" s="130">
        <f t="shared" si="0"/>
        <v>-5</v>
      </c>
      <c r="G18" s="120"/>
    </row>
    <row r="19" spans="1:7" x14ac:dyDescent="0.3">
      <c r="A19" s="33">
        <f t="shared" si="2"/>
        <v>1844</v>
      </c>
      <c r="B19" s="123" t="s">
        <v>33</v>
      </c>
      <c r="C19" s="120" t="s">
        <v>24</v>
      </c>
      <c r="D19" s="130">
        <f t="shared" si="0"/>
        <v>-5</v>
      </c>
      <c r="G19" s="120"/>
    </row>
    <row r="20" spans="1:7" x14ac:dyDescent="0.3">
      <c r="A20" s="33">
        <f t="shared" si="2"/>
        <v>1844</v>
      </c>
      <c r="B20" s="123" t="s">
        <v>33</v>
      </c>
      <c r="C20" s="120" t="s">
        <v>25</v>
      </c>
      <c r="D20" s="130">
        <f t="shared" si="0"/>
        <v>-5</v>
      </c>
      <c r="G20" s="120"/>
    </row>
    <row r="21" spans="1:7" x14ac:dyDescent="0.3">
      <c r="A21" s="33">
        <f t="shared" si="2"/>
        <v>1844</v>
      </c>
      <c r="B21" s="123" t="s">
        <v>33</v>
      </c>
      <c r="C21" s="120" t="s">
        <v>26</v>
      </c>
      <c r="D21" s="130">
        <f t="shared" si="0"/>
        <v>-5</v>
      </c>
    </row>
    <row r="22" spans="1:7" x14ac:dyDescent="0.3">
      <c r="A22" s="33">
        <f t="shared" si="2"/>
        <v>1844</v>
      </c>
      <c r="B22" s="124" t="s">
        <v>34</v>
      </c>
      <c r="C22" s="120" t="s">
        <v>27</v>
      </c>
      <c r="D22" s="130">
        <f t="shared" si="0"/>
        <v>-5</v>
      </c>
    </row>
    <row r="23" spans="1:7" x14ac:dyDescent="0.3">
      <c r="A23" s="33">
        <f t="shared" si="2"/>
        <v>1844</v>
      </c>
      <c r="B23" s="124" t="s">
        <v>34</v>
      </c>
      <c r="C23" s="120" t="s">
        <v>28</v>
      </c>
      <c r="D23" s="130">
        <f t="shared" si="0"/>
        <v>-5</v>
      </c>
    </row>
    <row r="24" spans="1:7" x14ac:dyDescent="0.3">
      <c r="A24" s="33">
        <f t="shared" si="2"/>
        <v>1844</v>
      </c>
      <c r="B24" s="124" t="s">
        <v>34</v>
      </c>
      <c r="C24" s="120" t="s">
        <v>29</v>
      </c>
      <c r="D24" s="130">
        <f t="shared" si="0"/>
        <v>-5</v>
      </c>
    </row>
    <row r="25" spans="1:7" x14ac:dyDescent="0.3">
      <c r="A25" s="131">
        <f t="shared" si="2"/>
        <v>1844</v>
      </c>
      <c r="B25" s="132" t="s">
        <v>31</v>
      </c>
      <c r="C25" s="133" t="s">
        <v>30</v>
      </c>
      <c r="D25" s="134">
        <f t="shared" si="0"/>
        <v>-5</v>
      </c>
    </row>
    <row r="26" spans="1:7" x14ac:dyDescent="0.3">
      <c r="A26" s="126">
        <f>A14+1</f>
        <v>1845</v>
      </c>
      <c r="B26" s="127" t="s">
        <v>31</v>
      </c>
      <c r="C26" s="128" t="s">
        <v>19</v>
      </c>
      <c r="D26" s="129">
        <f t="shared" si="0"/>
        <v>-4</v>
      </c>
    </row>
    <row r="27" spans="1:7" x14ac:dyDescent="0.3">
      <c r="A27" s="33">
        <f>A26</f>
        <v>1845</v>
      </c>
      <c r="B27" s="121" t="s">
        <v>31</v>
      </c>
      <c r="C27" s="120" t="s">
        <v>20</v>
      </c>
      <c r="D27" s="130">
        <f t="shared" si="0"/>
        <v>-4</v>
      </c>
    </row>
    <row r="28" spans="1:7" x14ac:dyDescent="0.3">
      <c r="A28" s="33">
        <f t="shared" ref="A28:A37" si="3">A27</f>
        <v>1845</v>
      </c>
      <c r="B28" s="122" t="s">
        <v>32</v>
      </c>
      <c r="C28" s="120" t="s">
        <v>21</v>
      </c>
      <c r="D28" s="130">
        <f t="shared" si="0"/>
        <v>-4</v>
      </c>
    </row>
    <row r="29" spans="1:7" x14ac:dyDescent="0.3">
      <c r="A29" s="33">
        <f t="shared" si="3"/>
        <v>1845</v>
      </c>
      <c r="B29" s="122" t="s">
        <v>32</v>
      </c>
      <c r="C29" s="120" t="s">
        <v>22</v>
      </c>
      <c r="D29" s="130">
        <f t="shared" si="0"/>
        <v>-4</v>
      </c>
      <c r="E29" s="137" t="s">
        <v>248</v>
      </c>
      <c r="F29" s="139" t="s">
        <v>249</v>
      </c>
    </row>
    <row r="30" spans="1:7" x14ac:dyDescent="0.3">
      <c r="A30" s="33">
        <f t="shared" si="3"/>
        <v>1845</v>
      </c>
      <c r="B30" s="122" t="s">
        <v>32</v>
      </c>
      <c r="C30" s="120" t="s">
        <v>23</v>
      </c>
      <c r="D30" s="130">
        <f t="shared" si="0"/>
        <v>-4</v>
      </c>
      <c r="F30" s="139"/>
    </row>
    <row r="31" spans="1:7" x14ac:dyDescent="0.3">
      <c r="A31" s="33">
        <f t="shared" si="3"/>
        <v>1845</v>
      </c>
      <c r="B31" s="123" t="s">
        <v>33</v>
      </c>
      <c r="C31" s="120" t="s">
        <v>24</v>
      </c>
      <c r="D31" s="130">
        <f t="shared" si="0"/>
        <v>-4</v>
      </c>
      <c r="F31" s="139"/>
    </row>
    <row r="32" spans="1:7" x14ac:dyDescent="0.3">
      <c r="A32" s="33">
        <f t="shared" si="3"/>
        <v>1845</v>
      </c>
      <c r="B32" s="123" t="s">
        <v>33</v>
      </c>
      <c r="C32" s="120" t="s">
        <v>25</v>
      </c>
      <c r="D32" s="130">
        <f t="shared" si="0"/>
        <v>-4</v>
      </c>
      <c r="F32" s="139"/>
    </row>
    <row r="33" spans="1:7" x14ac:dyDescent="0.3">
      <c r="A33" s="33">
        <f t="shared" si="3"/>
        <v>1845</v>
      </c>
      <c r="B33" s="123" t="s">
        <v>33</v>
      </c>
      <c r="C33" s="120" t="s">
        <v>26</v>
      </c>
      <c r="D33" s="130">
        <f t="shared" si="0"/>
        <v>-4</v>
      </c>
      <c r="F33" s="139"/>
    </row>
    <row r="34" spans="1:7" x14ac:dyDescent="0.3">
      <c r="A34" s="33">
        <f t="shared" si="3"/>
        <v>1845</v>
      </c>
      <c r="B34" s="124" t="s">
        <v>34</v>
      </c>
      <c r="C34" s="120" t="s">
        <v>27</v>
      </c>
      <c r="D34" s="130">
        <f t="shared" si="0"/>
        <v>-4</v>
      </c>
      <c r="F34" s="139"/>
    </row>
    <row r="35" spans="1:7" x14ac:dyDescent="0.3">
      <c r="A35" s="33">
        <f t="shared" si="3"/>
        <v>1845</v>
      </c>
      <c r="B35" s="124" t="s">
        <v>34</v>
      </c>
      <c r="C35" s="120" t="s">
        <v>28</v>
      </c>
      <c r="D35" s="130">
        <f t="shared" si="0"/>
        <v>-4</v>
      </c>
      <c r="F35" s="139"/>
    </row>
    <row r="36" spans="1:7" x14ac:dyDescent="0.3">
      <c r="A36" s="33">
        <f t="shared" si="3"/>
        <v>1845</v>
      </c>
      <c r="B36" s="124" t="s">
        <v>34</v>
      </c>
      <c r="C36" s="120" t="s">
        <v>29</v>
      </c>
      <c r="D36" s="130">
        <f t="shared" si="0"/>
        <v>-4</v>
      </c>
      <c r="F36" s="140" t="s">
        <v>250</v>
      </c>
    </row>
    <row r="37" spans="1:7" x14ac:dyDescent="0.3">
      <c r="A37" s="131">
        <f t="shared" si="3"/>
        <v>1845</v>
      </c>
      <c r="B37" s="132" t="s">
        <v>31</v>
      </c>
      <c r="C37" s="133" t="s">
        <v>30</v>
      </c>
      <c r="D37" s="134">
        <f t="shared" si="0"/>
        <v>-4</v>
      </c>
      <c r="F37" s="140"/>
    </row>
    <row r="38" spans="1:7" x14ac:dyDescent="0.3">
      <c r="A38" s="126">
        <f>A26+1</f>
        <v>1846</v>
      </c>
      <c r="B38" s="127" t="s">
        <v>31</v>
      </c>
      <c r="C38" s="128" t="s">
        <v>19</v>
      </c>
      <c r="D38" s="129">
        <f t="shared" si="0"/>
        <v>-3</v>
      </c>
      <c r="F38" s="140"/>
    </row>
    <row r="39" spans="1:7" x14ac:dyDescent="0.3">
      <c r="A39" s="33">
        <f>A38</f>
        <v>1846</v>
      </c>
      <c r="B39" s="121" t="s">
        <v>31</v>
      </c>
      <c r="C39" s="120" t="s">
        <v>20</v>
      </c>
      <c r="D39" s="130">
        <f t="shared" si="0"/>
        <v>-3</v>
      </c>
      <c r="F39" s="140"/>
    </row>
    <row r="40" spans="1:7" x14ac:dyDescent="0.3">
      <c r="A40" s="33">
        <f t="shared" ref="A40:A49" si="4">A39</f>
        <v>1846</v>
      </c>
      <c r="B40" s="122" t="s">
        <v>32</v>
      </c>
      <c r="C40" s="120" t="s">
        <v>21</v>
      </c>
      <c r="D40" s="130">
        <f t="shared" si="0"/>
        <v>-3</v>
      </c>
      <c r="F40" s="140"/>
      <c r="G40" s="135" t="s">
        <v>236</v>
      </c>
    </row>
    <row r="41" spans="1:7" x14ac:dyDescent="0.3">
      <c r="A41" s="33">
        <f t="shared" si="4"/>
        <v>1846</v>
      </c>
      <c r="B41" s="122" t="s">
        <v>32</v>
      </c>
      <c r="C41" s="120" t="s">
        <v>22</v>
      </c>
      <c r="D41" s="130">
        <f t="shared" si="0"/>
        <v>-3</v>
      </c>
      <c r="E41" s="137" t="s">
        <v>251</v>
      </c>
      <c r="F41" s="139" t="s">
        <v>252</v>
      </c>
    </row>
    <row r="42" spans="1:7" x14ac:dyDescent="0.3">
      <c r="A42" s="33">
        <f t="shared" si="4"/>
        <v>1846</v>
      </c>
      <c r="B42" s="122" t="s">
        <v>32</v>
      </c>
      <c r="C42" s="120" t="s">
        <v>23</v>
      </c>
      <c r="D42" s="130">
        <f t="shared" si="0"/>
        <v>-3</v>
      </c>
      <c r="F42" s="139"/>
    </row>
    <row r="43" spans="1:7" x14ac:dyDescent="0.3">
      <c r="A43" s="33">
        <f t="shared" si="4"/>
        <v>1846</v>
      </c>
      <c r="B43" s="123" t="s">
        <v>33</v>
      </c>
      <c r="C43" s="120" t="s">
        <v>24</v>
      </c>
      <c r="D43" s="130">
        <f t="shared" si="0"/>
        <v>-3</v>
      </c>
      <c r="F43" s="139" t="s">
        <v>253</v>
      </c>
      <c r="G43" s="136" t="s">
        <v>237</v>
      </c>
    </row>
    <row r="44" spans="1:7" x14ac:dyDescent="0.3">
      <c r="A44" s="33">
        <f t="shared" si="4"/>
        <v>1846</v>
      </c>
      <c r="B44" s="123" t="s">
        <v>33</v>
      </c>
      <c r="C44" s="120" t="s">
        <v>25</v>
      </c>
      <c r="D44" s="130">
        <f t="shared" si="0"/>
        <v>-3</v>
      </c>
      <c r="F44" s="139"/>
    </row>
    <row r="45" spans="1:7" x14ac:dyDescent="0.3">
      <c r="A45" s="33">
        <f t="shared" si="4"/>
        <v>1846</v>
      </c>
      <c r="B45" s="123" t="s">
        <v>33</v>
      </c>
      <c r="C45" s="120" t="s">
        <v>26</v>
      </c>
      <c r="D45" s="130">
        <f t="shared" si="0"/>
        <v>-3</v>
      </c>
      <c r="F45" s="139"/>
    </row>
    <row r="46" spans="1:7" x14ac:dyDescent="0.3">
      <c r="A46" s="33">
        <f t="shared" si="4"/>
        <v>1846</v>
      </c>
      <c r="B46" s="124" t="s">
        <v>34</v>
      </c>
      <c r="C46" s="120" t="s">
        <v>27</v>
      </c>
      <c r="D46" s="130">
        <f t="shared" si="0"/>
        <v>-3</v>
      </c>
      <c r="F46" s="139"/>
    </row>
    <row r="47" spans="1:7" x14ac:dyDescent="0.3">
      <c r="A47" s="33">
        <f t="shared" si="4"/>
        <v>1846</v>
      </c>
      <c r="B47" s="124" t="s">
        <v>34</v>
      </c>
      <c r="C47" s="120" t="s">
        <v>28</v>
      </c>
      <c r="D47" s="130">
        <f t="shared" si="0"/>
        <v>-3</v>
      </c>
      <c r="F47" s="139"/>
    </row>
    <row r="48" spans="1:7" x14ac:dyDescent="0.3">
      <c r="A48" s="33">
        <f t="shared" si="4"/>
        <v>1846</v>
      </c>
      <c r="B48" s="124" t="s">
        <v>34</v>
      </c>
      <c r="C48" s="120" t="s">
        <v>29</v>
      </c>
      <c r="D48" s="130">
        <f t="shared" si="0"/>
        <v>-3</v>
      </c>
      <c r="F48" s="139"/>
    </row>
    <row r="49" spans="1:7" x14ac:dyDescent="0.3">
      <c r="A49" s="131">
        <f t="shared" si="4"/>
        <v>1846</v>
      </c>
      <c r="B49" s="132" t="s">
        <v>31</v>
      </c>
      <c r="C49" s="133" t="s">
        <v>30</v>
      </c>
      <c r="D49" s="134">
        <f t="shared" si="0"/>
        <v>-3</v>
      </c>
      <c r="F49" s="139"/>
    </row>
    <row r="50" spans="1:7" x14ac:dyDescent="0.3">
      <c r="A50" s="126">
        <f>A38+1</f>
        <v>1847</v>
      </c>
      <c r="B50" s="127" t="s">
        <v>31</v>
      </c>
      <c r="C50" s="128" t="s">
        <v>19</v>
      </c>
      <c r="D50" s="129">
        <f t="shared" si="0"/>
        <v>-2</v>
      </c>
      <c r="F50" s="139"/>
    </row>
    <row r="51" spans="1:7" x14ac:dyDescent="0.3">
      <c r="A51" s="33">
        <f>A50</f>
        <v>1847</v>
      </c>
      <c r="B51" s="121" t="s">
        <v>31</v>
      </c>
      <c r="C51" s="120" t="s">
        <v>20</v>
      </c>
      <c r="D51" s="130">
        <f t="shared" si="0"/>
        <v>-2</v>
      </c>
      <c r="F51" s="139"/>
    </row>
    <row r="52" spans="1:7" x14ac:dyDescent="0.3">
      <c r="A52" s="33">
        <f t="shared" ref="A52:A61" si="5">A51</f>
        <v>1847</v>
      </c>
      <c r="B52" s="122" t="s">
        <v>32</v>
      </c>
      <c r="C52" s="120" t="s">
        <v>21</v>
      </c>
      <c r="D52" s="130">
        <f t="shared" si="0"/>
        <v>-2</v>
      </c>
      <c r="F52" s="139"/>
    </row>
    <row r="53" spans="1:7" x14ac:dyDescent="0.3">
      <c r="A53" s="33">
        <f t="shared" si="5"/>
        <v>1847</v>
      </c>
      <c r="B53" s="122" t="s">
        <v>32</v>
      </c>
      <c r="C53" s="120" t="s">
        <v>22</v>
      </c>
      <c r="D53" s="130">
        <f t="shared" si="0"/>
        <v>-2</v>
      </c>
      <c r="F53" s="139"/>
    </row>
    <row r="54" spans="1:7" x14ac:dyDescent="0.3">
      <c r="A54" s="33">
        <f t="shared" si="5"/>
        <v>1847</v>
      </c>
      <c r="B54" s="122" t="s">
        <v>32</v>
      </c>
      <c r="C54" s="120" t="s">
        <v>23</v>
      </c>
      <c r="D54" s="130">
        <f t="shared" si="0"/>
        <v>-2</v>
      </c>
      <c r="F54" s="139"/>
    </row>
    <row r="55" spans="1:7" x14ac:dyDescent="0.3">
      <c r="A55" s="33">
        <f t="shared" si="5"/>
        <v>1847</v>
      </c>
      <c r="B55" s="123" t="s">
        <v>33</v>
      </c>
      <c r="C55" s="120" t="s">
        <v>24</v>
      </c>
      <c r="D55" s="130">
        <f t="shared" si="0"/>
        <v>-2</v>
      </c>
      <c r="F55" s="139"/>
      <c r="G55" s="135" t="s">
        <v>238</v>
      </c>
    </row>
    <row r="56" spans="1:7" x14ac:dyDescent="0.3">
      <c r="A56" s="33">
        <f t="shared" si="5"/>
        <v>1847</v>
      </c>
      <c r="B56" s="123" t="s">
        <v>33</v>
      </c>
      <c r="C56" s="120" t="s">
        <v>25</v>
      </c>
      <c r="D56" s="130">
        <f t="shared" si="0"/>
        <v>-2</v>
      </c>
      <c r="F56" s="139"/>
    </row>
    <row r="57" spans="1:7" x14ac:dyDescent="0.3">
      <c r="A57" s="33">
        <f t="shared" si="5"/>
        <v>1847</v>
      </c>
      <c r="B57" s="123" t="s">
        <v>33</v>
      </c>
      <c r="C57" s="120" t="s">
        <v>26</v>
      </c>
      <c r="D57" s="130">
        <f t="shared" si="0"/>
        <v>-2</v>
      </c>
      <c r="F57" s="139"/>
    </row>
    <row r="58" spans="1:7" x14ac:dyDescent="0.3">
      <c r="A58" s="33">
        <f t="shared" si="5"/>
        <v>1847</v>
      </c>
      <c r="B58" s="124" t="s">
        <v>34</v>
      </c>
      <c r="C58" s="120" t="s">
        <v>27</v>
      </c>
      <c r="D58" s="130">
        <f t="shared" si="0"/>
        <v>-2</v>
      </c>
      <c r="E58" s="137" t="s">
        <v>254</v>
      </c>
      <c r="F58" s="141" t="s">
        <v>255</v>
      </c>
      <c r="G58" s="135" t="s">
        <v>239</v>
      </c>
    </row>
    <row r="59" spans="1:7" x14ac:dyDescent="0.3">
      <c r="A59" s="33">
        <f t="shared" si="5"/>
        <v>1847</v>
      </c>
      <c r="B59" s="124" t="s">
        <v>34</v>
      </c>
      <c r="C59" s="120" t="s">
        <v>28</v>
      </c>
      <c r="D59" s="130">
        <f t="shared" si="0"/>
        <v>-2</v>
      </c>
      <c r="F59" s="142"/>
    </row>
    <row r="60" spans="1:7" x14ac:dyDescent="0.3">
      <c r="A60" s="33">
        <f t="shared" si="5"/>
        <v>1847</v>
      </c>
      <c r="B60" s="124" t="s">
        <v>34</v>
      </c>
      <c r="C60" s="120" t="s">
        <v>29</v>
      </c>
      <c r="D60" s="130">
        <f t="shared" si="0"/>
        <v>-2</v>
      </c>
      <c r="F60" s="142"/>
    </row>
    <row r="61" spans="1:7" x14ac:dyDescent="0.3">
      <c r="A61" s="131">
        <f t="shared" si="5"/>
        <v>1847</v>
      </c>
      <c r="B61" s="132" t="s">
        <v>31</v>
      </c>
      <c r="C61" s="133" t="s">
        <v>30</v>
      </c>
      <c r="D61" s="134">
        <f t="shared" si="0"/>
        <v>-2</v>
      </c>
      <c r="F61" s="142"/>
    </row>
    <row r="62" spans="1:7" x14ac:dyDescent="0.3">
      <c r="A62" s="126">
        <f>A50+1</f>
        <v>1848</v>
      </c>
      <c r="B62" s="127" t="s">
        <v>31</v>
      </c>
      <c r="C62" s="128" t="s">
        <v>19</v>
      </c>
      <c r="D62" s="129">
        <f t="shared" si="0"/>
        <v>-1</v>
      </c>
      <c r="F62" s="142"/>
    </row>
    <row r="63" spans="1:7" x14ac:dyDescent="0.3">
      <c r="A63" s="33">
        <f>A62</f>
        <v>1848</v>
      </c>
      <c r="B63" s="121" t="s">
        <v>31</v>
      </c>
      <c r="C63" s="120" t="s">
        <v>20</v>
      </c>
      <c r="D63" s="130">
        <f t="shared" si="0"/>
        <v>-1</v>
      </c>
      <c r="F63" s="142"/>
    </row>
    <row r="64" spans="1:7" x14ac:dyDescent="0.3">
      <c r="A64" s="33">
        <f t="shared" ref="A64:A73" si="6">A63</f>
        <v>1848</v>
      </c>
      <c r="B64" s="122" t="s">
        <v>32</v>
      </c>
      <c r="C64" s="120" t="s">
        <v>21</v>
      </c>
      <c r="D64" s="130">
        <f t="shared" si="0"/>
        <v>-1</v>
      </c>
      <c r="F64" s="142"/>
      <c r="G64" s="135" t="s">
        <v>240</v>
      </c>
    </row>
    <row r="65" spans="1:7" x14ac:dyDescent="0.3">
      <c r="A65" s="33">
        <f t="shared" si="6"/>
        <v>1848</v>
      </c>
      <c r="B65" s="122" t="s">
        <v>32</v>
      </c>
      <c r="C65" s="120" t="s">
        <v>22</v>
      </c>
      <c r="D65" s="130">
        <f t="shared" si="0"/>
        <v>-1</v>
      </c>
      <c r="E65" s="137" t="s">
        <v>256</v>
      </c>
      <c r="F65" s="142"/>
    </row>
    <row r="66" spans="1:7" x14ac:dyDescent="0.3">
      <c r="A66" s="33">
        <f t="shared" si="6"/>
        <v>1848</v>
      </c>
      <c r="B66" s="122" t="s">
        <v>32</v>
      </c>
      <c r="C66" s="120" t="s">
        <v>23</v>
      </c>
      <c r="D66" s="130">
        <f t="shared" si="0"/>
        <v>-1</v>
      </c>
      <c r="F66" s="142"/>
    </row>
    <row r="67" spans="1:7" x14ac:dyDescent="0.3">
      <c r="A67" s="33">
        <f t="shared" si="6"/>
        <v>1848</v>
      </c>
      <c r="B67" s="123" t="s">
        <v>33</v>
      </c>
      <c r="C67" s="120" t="s">
        <v>24</v>
      </c>
      <c r="D67" s="130">
        <f t="shared" ref="D67:D85" si="7">A67-1849</f>
        <v>-1</v>
      </c>
      <c r="F67" s="142" t="s">
        <v>257</v>
      </c>
      <c r="G67" s="135" t="s">
        <v>241</v>
      </c>
    </row>
    <row r="68" spans="1:7" x14ac:dyDescent="0.3">
      <c r="A68" s="33">
        <f t="shared" si="6"/>
        <v>1848</v>
      </c>
      <c r="B68" s="123" t="s">
        <v>33</v>
      </c>
      <c r="C68" s="120" t="s">
        <v>25</v>
      </c>
      <c r="D68" s="130">
        <f t="shared" si="7"/>
        <v>-1</v>
      </c>
      <c r="F68" s="142"/>
    </row>
    <row r="69" spans="1:7" x14ac:dyDescent="0.3">
      <c r="A69" s="33">
        <f t="shared" si="6"/>
        <v>1848</v>
      </c>
      <c r="B69" s="123" t="s">
        <v>33</v>
      </c>
      <c r="C69" s="120" t="s">
        <v>26</v>
      </c>
      <c r="D69" s="130">
        <f t="shared" si="7"/>
        <v>-1</v>
      </c>
      <c r="F69" s="142"/>
      <c r="G69" s="136" t="s">
        <v>242</v>
      </c>
    </row>
    <row r="70" spans="1:7" x14ac:dyDescent="0.3">
      <c r="A70" s="33">
        <f t="shared" si="6"/>
        <v>1848</v>
      </c>
      <c r="B70" s="124" t="s">
        <v>34</v>
      </c>
      <c r="C70" s="120" t="s">
        <v>27</v>
      </c>
      <c r="D70" s="130">
        <f t="shared" si="7"/>
        <v>-1</v>
      </c>
      <c r="F70" s="142"/>
    </row>
    <row r="71" spans="1:7" x14ac:dyDescent="0.3">
      <c r="A71" s="33">
        <f t="shared" si="6"/>
        <v>1848</v>
      </c>
      <c r="B71" s="124" t="s">
        <v>34</v>
      </c>
      <c r="C71" s="120" t="s">
        <v>28</v>
      </c>
      <c r="D71" s="130">
        <f t="shared" si="7"/>
        <v>-1</v>
      </c>
      <c r="F71" s="142" t="s">
        <v>258</v>
      </c>
    </row>
    <row r="72" spans="1:7" x14ac:dyDescent="0.3">
      <c r="A72" s="33">
        <f t="shared" si="6"/>
        <v>1848</v>
      </c>
      <c r="B72" s="124" t="s">
        <v>34</v>
      </c>
      <c r="C72" s="120" t="s">
        <v>29</v>
      </c>
      <c r="D72" s="130">
        <f t="shared" si="7"/>
        <v>-1</v>
      </c>
      <c r="F72" s="142"/>
    </row>
    <row r="73" spans="1:7" x14ac:dyDescent="0.3">
      <c r="A73" s="131">
        <f t="shared" si="6"/>
        <v>1848</v>
      </c>
      <c r="B73" s="132" t="s">
        <v>31</v>
      </c>
      <c r="C73" s="133" t="s">
        <v>30</v>
      </c>
      <c r="D73" s="134">
        <f t="shared" si="7"/>
        <v>-1</v>
      </c>
      <c r="F73" s="142"/>
    </row>
    <row r="74" spans="1:7" x14ac:dyDescent="0.3">
      <c r="A74" s="126">
        <f>A62+1</f>
        <v>1849</v>
      </c>
      <c r="B74" s="127" t="s">
        <v>31</v>
      </c>
      <c r="C74" s="128" t="s">
        <v>19</v>
      </c>
      <c r="D74" s="129">
        <f t="shared" si="7"/>
        <v>0</v>
      </c>
      <c r="F74" s="142"/>
    </row>
    <row r="75" spans="1:7" x14ac:dyDescent="0.3">
      <c r="A75" s="33">
        <f>A74</f>
        <v>1849</v>
      </c>
      <c r="B75" s="121" t="s">
        <v>31</v>
      </c>
      <c r="C75" s="120" t="s">
        <v>20</v>
      </c>
      <c r="D75" s="130">
        <f t="shared" si="7"/>
        <v>0</v>
      </c>
      <c r="F75" s="142"/>
    </row>
    <row r="76" spans="1:7" x14ac:dyDescent="0.3">
      <c r="A76" s="33">
        <f t="shared" ref="A76:A85" si="8">A75</f>
        <v>1849</v>
      </c>
      <c r="B76" s="122" t="s">
        <v>32</v>
      </c>
      <c r="C76" s="120" t="s">
        <v>21</v>
      </c>
      <c r="D76" s="130">
        <f t="shared" si="7"/>
        <v>0</v>
      </c>
      <c r="F76" s="142"/>
    </row>
    <row r="77" spans="1:7" x14ac:dyDescent="0.3">
      <c r="A77" s="33">
        <f t="shared" si="8"/>
        <v>1849</v>
      </c>
      <c r="B77" s="122" t="s">
        <v>32</v>
      </c>
      <c r="C77" s="120" t="s">
        <v>22</v>
      </c>
      <c r="D77" s="130">
        <f t="shared" si="7"/>
        <v>0</v>
      </c>
      <c r="E77" s="137" t="s">
        <v>243</v>
      </c>
      <c r="F77" s="232" t="s">
        <v>244</v>
      </c>
      <c r="G77" s="232"/>
    </row>
    <row r="78" spans="1:7" x14ac:dyDescent="0.3">
      <c r="A78" s="33">
        <f t="shared" si="8"/>
        <v>1849</v>
      </c>
      <c r="B78" s="122" t="s">
        <v>32</v>
      </c>
      <c r="C78" s="120" t="s">
        <v>23</v>
      </c>
      <c r="D78" s="130">
        <f t="shared" si="7"/>
        <v>0</v>
      </c>
      <c r="E78" s="137" t="s">
        <v>243</v>
      </c>
      <c r="F78" s="232" t="s">
        <v>245</v>
      </c>
      <c r="G78" s="232"/>
    </row>
    <row r="79" spans="1:7" x14ac:dyDescent="0.3">
      <c r="A79" s="33">
        <f t="shared" si="8"/>
        <v>1849</v>
      </c>
      <c r="B79" s="123" t="s">
        <v>33</v>
      </c>
      <c r="C79" s="120" t="s">
        <v>24</v>
      </c>
      <c r="D79" s="130">
        <f t="shared" si="7"/>
        <v>0</v>
      </c>
    </row>
    <row r="80" spans="1:7" x14ac:dyDescent="0.3">
      <c r="A80" s="33">
        <f t="shared" si="8"/>
        <v>1849</v>
      </c>
      <c r="B80" s="123" t="s">
        <v>33</v>
      </c>
      <c r="C80" s="120" t="s">
        <v>25</v>
      </c>
      <c r="D80" s="130">
        <f t="shared" si="7"/>
        <v>0</v>
      </c>
    </row>
    <row r="81" spans="1:4" x14ac:dyDescent="0.3">
      <c r="A81" s="33">
        <f t="shared" si="8"/>
        <v>1849</v>
      </c>
      <c r="B81" s="123" t="s">
        <v>33</v>
      </c>
      <c r="C81" s="120" t="s">
        <v>26</v>
      </c>
      <c r="D81" s="130">
        <f t="shared" si="7"/>
        <v>0</v>
      </c>
    </row>
    <row r="82" spans="1:4" x14ac:dyDescent="0.3">
      <c r="A82" s="33">
        <f t="shared" si="8"/>
        <v>1849</v>
      </c>
      <c r="B82" s="124" t="s">
        <v>34</v>
      </c>
      <c r="C82" s="120" t="s">
        <v>27</v>
      </c>
      <c r="D82" s="130">
        <f t="shared" si="7"/>
        <v>0</v>
      </c>
    </row>
    <row r="83" spans="1:4" x14ac:dyDescent="0.3">
      <c r="A83" s="33">
        <f t="shared" si="8"/>
        <v>1849</v>
      </c>
      <c r="B83" s="124" t="s">
        <v>34</v>
      </c>
      <c r="C83" s="120" t="s">
        <v>28</v>
      </c>
      <c r="D83" s="130">
        <f t="shared" si="7"/>
        <v>0</v>
      </c>
    </row>
    <row r="84" spans="1:4" x14ac:dyDescent="0.3">
      <c r="A84" s="33">
        <f t="shared" si="8"/>
        <v>1849</v>
      </c>
      <c r="B84" s="124" t="s">
        <v>34</v>
      </c>
      <c r="C84" s="120" t="s">
        <v>29</v>
      </c>
      <c r="D84" s="130">
        <f t="shared" si="7"/>
        <v>0</v>
      </c>
    </row>
    <row r="85" spans="1:4" x14ac:dyDescent="0.3">
      <c r="A85" s="131">
        <f t="shared" si="8"/>
        <v>1849</v>
      </c>
      <c r="B85" s="132" t="s">
        <v>31</v>
      </c>
      <c r="C85" s="133" t="s">
        <v>30</v>
      </c>
      <c r="D85" s="134">
        <f t="shared" si="7"/>
        <v>0</v>
      </c>
    </row>
  </sheetData>
  <autoFilter ref="A1:G85"/>
  <mergeCells count="2">
    <mergeCell ref="F77:G77"/>
    <mergeCell ref="F78:G78"/>
  </mergeCells>
  <conditionalFormatting sqref="D2:D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4:D8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activeCell="F14" sqref="F14"/>
    </sheetView>
  </sheetViews>
  <sheetFormatPr defaultRowHeight="14.4" x14ac:dyDescent="0.3"/>
  <cols>
    <col min="1" max="1" width="57.33203125" bestFit="1" customWidth="1"/>
    <col min="2" max="2" width="9.44140625" bestFit="1" customWidth="1"/>
    <col min="5" max="5" width="21.77734375" customWidth="1"/>
    <col min="6" max="6" width="20.6640625" bestFit="1" customWidth="1"/>
    <col min="7" max="7" width="31" bestFit="1" customWidth="1"/>
    <col min="8" max="12" width="14.6640625" customWidth="1"/>
  </cols>
  <sheetData>
    <row r="1" spans="1:12" x14ac:dyDescent="0.3">
      <c r="A1" s="60" t="s">
        <v>75</v>
      </c>
      <c r="B1" t="s">
        <v>92</v>
      </c>
    </row>
    <row r="2" spans="1:12" x14ac:dyDescent="0.3">
      <c r="F2" t="s">
        <v>322</v>
      </c>
      <c r="G2" t="s">
        <v>323</v>
      </c>
      <c r="H2" t="s">
        <v>324</v>
      </c>
      <c r="I2" t="s">
        <v>325</v>
      </c>
      <c r="J2" t="s">
        <v>326</v>
      </c>
      <c r="K2" t="s">
        <v>327</v>
      </c>
      <c r="L2" t="s">
        <v>328</v>
      </c>
    </row>
    <row r="3" spans="1:12" ht="27.6" customHeight="1" x14ac:dyDescent="0.3">
      <c r="A3" s="60" t="s">
        <v>68</v>
      </c>
      <c r="F3" t="s">
        <v>329</v>
      </c>
      <c r="G3" s="157" t="s">
        <v>330</v>
      </c>
      <c r="H3" t="s">
        <v>154</v>
      </c>
      <c r="I3" t="s">
        <v>331</v>
      </c>
      <c r="J3" s="158">
        <v>43583</v>
      </c>
      <c r="K3" s="158" t="s">
        <v>332</v>
      </c>
      <c r="L3" s="159" t="s">
        <v>333</v>
      </c>
    </row>
    <row r="4" spans="1:12" ht="27.6" customHeight="1" x14ac:dyDescent="0.3">
      <c r="A4" s="61" t="s">
        <v>41</v>
      </c>
      <c r="F4" t="s">
        <v>334</v>
      </c>
      <c r="G4" s="157" t="s">
        <v>335</v>
      </c>
      <c r="H4" t="s">
        <v>331</v>
      </c>
      <c r="I4" t="s">
        <v>154</v>
      </c>
      <c r="J4" s="158" t="str">
        <f>K3</f>
        <v>29-30??</v>
      </c>
      <c r="K4" s="158">
        <v>43585</v>
      </c>
      <c r="L4" s="159" t="s">
        <v>336</v>
      </c>
    </row>
    <row r="5" spans="1:12" ht="27.6" customHeight="1" x14ac:dyDescent="0.3">
      <c r="A5" s="160">
        <v>43560</v>
      </c>
      <c r="F5" t="s">
        <v>337</v>
      </c>
      <c r="G5" s="157" t="s">
        <v>335</v>
      </c>
      <c r="H5" t="s">
        <v>154</v>
      </c>
      <c r="I5" t="s">
        <v>331</v>
      </c>
      <c r="J5" s="158">
        <f>K4</f>
        <v>43585</v>
      </c>
      <c r="K5" s="158"/>
      <c r="L5" s="159"/>
    </row>
    <row r="6" spans="1:12" ht="27.6" customHeight="1" x14ac:dyDescent="0.3">
      <c r="A6" s="150">
        <v>4</v>
      </c>
      <c r="F6" t="s">
        <v>338</v>
      </c>
      <c r="G6" s="157" t="s">
        <v>339</v>
      </c>
      <c r="J6" s="158"/>
      <c r="K6" s="158">
        <v>43586</v>
      </c>
      <c r="L6" s="159" t="s">
        <v>340</v>
      </c>
    </row>
    <row r="7" spans="1:12" x14ac:dyDescent="0.3">
      <c r="A7" s="161" t="s">
        <v>91</v>
      </c>
    </row>
    <row r="8" spans="1:12" x14ac:dyDescent="0.3">
      <c r="A8" s="160">
        <v>43561</v>
      </c>
    </row>
    <row r="9" spans="1:12" x14ac:dyDescent="0.3">
      <c r="A9" s="150">
        <v>5</v>
      </c>
    </row>
    <row r="10" spans="1:12" x14ac:dyDescent="0.3">
      <c r="A10" s="161" t="s">
        <v>93</v>
      </c>
    </row>
    <row r="11" spans="1:12" x14ac:dyDescent="0.3">
      <c r="A11" s="161" t="s">
        <v>94</v>
      </c>
    </row>
    <row r="12" spans="1:12" x14ac:dyDescent="0.3">
      <c r="A12" s="160">
        <v>43563</v>
      </c>
    </row>
    <row r="13" spans="1:12" x14ac:dyDescent="0.3">
      <c r="A13" s="150">
        <v>7</v>
      </c>
      <c r="J13" s="158"/>
      <c r="K13" s="158"/>
    </row>
    <row r="14" spans="1:12" x14ac:dyDescent="0.3">
      <c r="A14" s="161" t="s">
        <v>98</v>
      </c>
      <c r="J14" s="162"/>
      <c r="K14" s="162"/>
    </row>
    <row r="15" spans="1:12" x14ac:dyDescent="0.3">
      <c r="A15" s="150">
        <v>8</v>
      </c>
    </row>
    <row r="16" spans="1:12" x14ac:dyDescent="0.3">
      <c r="A16" s="161" t="s">
        <v>99</v>
      </c>
    </row>
    <row r="17" spans="1:1" x14ac:dyDescent="0.3">
      <c r="A17" s="160">
        <v>43564</v>
      </c>
    </row>
    <row r="18" spans="1:1" x14ac:dyDescent="0.3">
      <c r="A18" s="150">
        <v>9</v>
      </c>
    </row>
    <row r="19" spans="1:1" x14ac:dyDescent="0.3">
      <c r="A19" s="161" t="s">
        <v>102</v>
      </c>
    </row>
    <row r="20" spans="1:1" x14ac:dyDescent="0.3">
      <c r="A20" s="61" t="s">
        <v>43</v>
      </c>
    </row>
    <row r="21" spans="1:1" x14ac:dyDescent="0.3">
      <c r="A21" s="160">
        <v>43568</v>
      </c>
    </row>
    <row r="22" spans="1:1" x14ac:dyDescent="0.3">
      <c r="A22" s="150">
        <v>12</v>
      </c>
    </row>
    <row r="23" spans="1:1" x14ac:dyDescent="0.3">
      <c r="A23" s="161" t="s">
        <v>106</v>
      </c>
    </row>
    <row r="24" spans="1:1" x14ac:dyDescent="0.3">
      <c r="A24" s="150">
        <v>13</v>
      </c>
    </row>
    <row r="25" spans="1:1" x14ac:dyDescent="0.3">
      <c r="A25" s="161" t="s">
        <v>107</v>
      </c>
    </row>
    <row r="26" spans="1:1" x14ac:dyDescent="0.3">
      <c r="A26" s="150">
        <v>14</v>
      </c>
    </row>
    <row r="27" spans="1:1" x14ac:dyDescent="0.3">
      <c r="A27" s="161" t="s">
        <v>109</v>
      </c>
    </row>
    <row r="28" spans="1:1" x14ac:dyDescent="0.3">
      <c r="A28" s="161" t="s">
        <v>108</v>
      </c>
    </row>
    <row r="29" spans="1:1" x14ac:dyDescent="0.3">
      <c r="A29" s="160">
        <v>43569</v>
      </c>
    </row>
    <row r="30" spans="1:1" x14ac:dyDescent="0.3">
      <c r="A30" s="150">
        <v>15</v>
      </c>
    </row>
    <row r="31" spans="1:1" x14ac:dyDescent="0.3">
      <c r="A31" s="161" t="s">
        <v>110</v>
      </c>
    </row>
    <row r="32" spans="1:1" x14ac:dyDescent="0.3">
      <c r="A32" s="160">
        <v>43571</v>
      </c>
    </row>
    <row r="33" spans="1:1" x14ac:dyDescent="0.3">
      <c r="A33" s="150">
        <v>19</v>
      </c>
    </row>
    <row r="34" spans="1:1" x14ac:dyDescent="0.3">
      <c r="A34" s="161" t="s">
        <v>127</v>
      </c>
    </row>
    <row r="35" spans="1:1" x14ac:dyDescent="0.3">
      <c r="A35" s="161" t="s">
        <v>128</v>
      </c>
    </row>
    <row r="36" spans="1:1" x14ac:dyDescent="0.3">
      <c r="A36" s="61" t="s">
        <v>45</v>
      </c>
    </row>
    <row r="37" spans="1:1" x14ac:dyDescent="0.3">
      <c r="A37" s="160">
        <v>43580</v>
      </c>
    </row>
    <row r="38" spans="1:1" x14ac:dyDescent="0.3">
      <c r="A38" s="150">
        <v>31</v>
      </c>
    </row>
    <row r="39" spans="1:1" x14ac:dyDescent="0.3">
      <c r="A39" s="161" t="s">
        <v>160</v>
      </c>
    </row>
    <row r="40" spans="1:1" x14ac:dyDescent="0.3">
      <c r="A40" s="160">
        <v>43583</v>
      </c>
    </row>
    <row r="41" spans="1:1" x14ac:dyDescent="0.3">
      <c r="A41" s="150">
        <v>37</v>
      </c>
    </row>
    <row r="42" spans="1:1" x14ac:dyDescent="0.3">
      <c r="A42" s="161" t="s">
        <v>183</v>
      </c>
    </row>
    <row r="43" spans="1:1" x14ac:dyDescent="0.3">
      <c r="A43" s="150" t="s">
        <v>188</v>
      </c>
    </row>
    <row r="44" spans="1:1" x14ac:dyDescent="0.3">
      <c r="A44" s="161" t="s">
        <v>187</v>
      </c>
    </row>
    <row r="45" spans="1:1" x14ac:dyDescent="0.3">
      <c r="A45" s="61" t="s">
        <v>47</v>
      </c>
    </row>
    <row r="46" spans="1:1" x14ac:dyDescent="0.3">
      <c r="A46" s="160">
        <v>43586</v>
      </c>
    </row>
    <row r="47" spans="1:1" x14ac:dyDescent="0.3">
      <c r="A47" s="150">
        <v>41</v>
      </c>
    </row>
    <row r="48" spans="1:1" x14ac:dyDescent="0.3">
      <c r="A48" s="161" t="s">
        <v>204</v>
      </c>
    </row>
    <row r="49" spans="1:1" x14ac:dyDescent="0.3">
      <c r="A49" s="160">
        <v>43587</v>
      </c>
    </row>
    <row r="50" spans="1:1" x14ac:dyDescent="0.3">
      <c r="A50" s="150">
        <v>44</v>
      </c>
    </row>
    <row r="51" spans="1:1" x14ac:dyDescent="0.3">
      <c r="A51" s="161" t="s">
        <v>491</v>
      </c>
    </row>
    <row r="52" spans="1:1" x14ac:dyDescent="0.3">
      <c r="A52" s="61" t="s">
        <v>69</v>
      </c>
    </row>
  </sheetData>
  <conditionalFormatting sqref="F3:L6">
    <cfRule type="expression" dxfId="66" priority="1">
      <formula>$H3="Урсула"</formula>
    </cfRule>
  </conditionalFormatting>
  <hyperlinks>
    <hyperlink ref="G3" r:id="rId2"/>
    <hyperlink ref="G4" r:id="rId3"/>
    <hyperlink ref="G5" r:id="rId4"/>
    <hyperlink ref="G6" r:id="rId5"/>
  </hyperlinks>
  <pageMargins left="0.7" right="0.7" top="0.75" bottom="0.75" header="0.3" footer="0.3"/>
  <pageSetup paperSize="9" orientation="portrait" horizontalDpi="200" verticalDpi="200" r:id="rId6"/>
  <drawing r:id="rId7"/>
  <extLst>
    <ext xmlns:x14="http://schemas.microsoft.com/office/spreadsheetml/2009/9/main" uri="{A8765BA9-456A-4dab-B4F3-ACF838C121DE}">
      <x14:slicerList>
        <x14:slicer r:id="rId8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9"/>
  <sheetViews>
    <sheetView workbookViewId="0">
      <pane ySplit="5" topLeftCell="A86" activePane="bottomLeft" state="frozen"/>
      <selection pane="bottomLeft" activeCell="A110" sqref="A110"/>
    </sheetView>
  </sheetViews>
  <sheetFormatPr defaultRowHeight="14.4" outlineLevelCol="1" x14ac:dyDescent="0.3"/>
  <cols>
    <col min="1" max="1" width="58.5546875" bestFit="1" customWidth="1"/>
    <col min="2" max="2" width="20.21875" customWidth="1" outlineLevel="1"/>
    <col min="3" max="3" width="27.44140625" customWidth="1" outlineLevel="1"/>
    <col min="4" max="4" width="8.5546875" bestFit="1" customWidth="1"/>
    <col min="5" max="5" width="11.5546875" bestFit="1" customWidth="1"/>
    <col min="6" max="6" width="12.109375" bestFit="1" customWidth="1" collapsed="1"/>
    <col min="7" max="7" width="15.44140625" bestFit="1" customWidth="1"/>
    <col min="8" max="9" width="10" customWidth="1"/>
    <col min="10" max="10" width="10.109375" bestFit="1" customWidth="1"/>
  </cols>
  <sheetData>
    <row r="1" spans="1:10" x14ac:dyDescent="0.3">
      <c r="A1" s="64" t="s">
        <v>74</v>
      </c>
      <c r="B1" s="65" t="s">
        <v>75</v>
      </c>
      <c r="C1" s="65" t="s">
        <v>76</v>
      </c>
      <c r="D1" s="64" t="s">
        <v>35</v>
      </c>
      <c r="E1" s="64" t="s">
        <v>38</v>
      </c>
      <c r="F1" s="64" t="s">
        <v>77</v>
      </c>
      <c r="G1" s="64" t="s">
        <v>78</v>
      </c>
      <c r="H1" s="64" t="s">
        <v>79</v>
      </c>
      <c r="I1" s="64" t="s">
        <v>80</v>
      </c>
      <c r="J1" s="64" t="s">
        <v>35</v>
      </c>
    </row>
    <row r="2" spans="1:10" x14ac:dyDescent="0.3">
      <c r="A2" s="66" t="s">
        <v>81</v>
      </c>
      <c r="B2" s="66"/>
      <c r="C2" s="66" t="s">
        <v>81</v>
      </c>
      <c r="D2" s="66" t="s">
        <v>81</v>
      </c>
      <c r="E2" s="66">
        <v>4</v>
      </c>
      <c r="F2" s="67">
        <f>IFERROR(VLOOKUP($D7,game,5,0),VLOOKUP(VALUE(LEFT($D7,2)),game,5,0))</f>
        <v>1</v>
      </c>
      <c r="G2" s="66" t="s">
        <v>82</v>
      </c>
      <c r="H2" s="66">
        <v>6</v>
      </c>
      <c r="I2" s="66">
        <v>9</v>
      </c>
      <c r="J2" s="66">
        <v>2</v>
      </c>
    </row>
    <row r="3" spans="1:10" x14ac:dyDescent="0.3">
      <c r="A3" s="68" t="str">
        <f>"Нас нет в Восточном уже.. "&amp;F3&amp;" дней"</f>
        <v>Нас нет в Восточном уже.. 25 дней</v>
      </c>
      <c r="B3" s="69"/>
      <c r="C3" s="69"/>
      <c r="D3" s="70"/>
      <c r="E3" s="70"/>
      <c r="F3" s="71">
        <f>G5-$G$15</f>
        <v>25</v>
      </c>
      <c r="G3" s="70"/>
      <c r="H3" s="70"/>
      <c r="I3" s="70"/>
      <c r="J3" s="70"/>
    </row>
    <row r="4" spans="1:10" x14ac:dyDescent="0.3">
      <c r="A4" s="68" t="str">
        <f>"Искорка.. "&amp;F4&amp;" дней"</f>
        <v>Искорка.. 17 дней</v>
      </c>
      <c r="B4" s="69"/>
      <c r="C4" s="69"/>
      <c r="D4" s="70"/>
      <c r="E4" s="70"/>
      <c r="F4" s="71">
        <f>G5-$G$37</f>
        <v>17</v>
      </c>
      <c r="G4" s="70"/>
      <c r="H4" s="70"/>
      <c r="I4" s="70"/>
      <c r="J4" s="70"/>
    </row>
    <row r="5" spans="1:10" x14ac:dyDescent="0.3">
      <c r="A5" s="72" t="str">
        <f>"Текущее время в Винтерленде - "&amp;TEXT(G5,"дд МММ")</f>
        <v>Текущее время в Винтерленде - 04 май</v>
      </c>
      <c r="B5" s="73"/>
      <c r="C5" s="73"/>
      <c r="D5" s="74">
        <f>MAXA('Ежедневник и план'!L:O)</f>
        <v>48</v>
      </c>
      <c r="E5" s="75" t="str">
        <f t="shared" ref="E5:E35" si="0">IFERROR(VLOOKUP($D5,game,4,0),VLOOKUP(VALUE(LEFT($D5,2)),game,4,0))</f>
        <v>Южный</v>
      </c>
      <c r="F5" s="74"/>
      <c r="G5" s="76">
        <f>xxx+I5</f>
        <v>43589</v>
      </c>
      <c r="H5" s="75" t="str">
        <f t="shared" ref="H5:H35" si="1">IFERROR(VLOOKUP($D5,game,6,0),VLOOKUP(VALUE(LEFT($D5,2)),game,6,0))</f>
        <v>Ю+4</v>
      </c>
      <c r="I5" s="77">
        <f>IFERROR(VLOOKUP($D5,game,9,0),VLOOKUP(VALUE(LEFT($D5,2)),game,9,0))</f>
        <v>31</v>
      </c>
      <c r="J5" s="74"/>
    </row>
    <row r="6" spans="1:10" x14ac:dyDescent="0.3">
      <c r="A6" s="78" t="s">
        <v>83</v>
      </c>
      <c r="B6" s="79" t="s">
        <v>84</v>
      </c>
      <c r="C6" s="79" t="s">
        <v>85</v>
      </c>
      <c r="D6" s="80">
        <v>1</v>
      </c>
      <c r="E6" s="81" t="str">
        <f t="shared" si="0"/>
        <v>Восток</v>
      </c>
      <c r="F6" s="82">
        <f>$G$5-G6</f>
        <v>31</v>
      </c>
      <c r="G6" s="81">
        <f>xxx+I6</f>
        <v>43558</v>
      </c>
      <c r="H6" s="83" t="str">
        <f t="shared" si="1"/>
        <v>В</v>
      </c>
      <c r="I6" s="83">
        <f t="shared" ref="I6:I36" si="2">IFERROR(VLOOKUP($D6,game,9,0),VLOOKUP(VALUE(LEFT($D6,2)),game,9,0))</f>
        <v>0</v>
      </c>
      <c r="J6" s="84">
        <f t="shared" ref="J6:J36" si="3">IFERROR(VLOOKUP($D6,game,2,0),VLOOKUP(VALUE(LEFT($D6,2)),game,2,0))</f>
        <v>42742</v>
      </c>
    </row>
    <row r="7" spans="1:10" x14ac:dyDescent="0.3">
      <c r="A7" s="78" t="s">
        <v>86</v>
      </c>
      <c r="B7" s="79" t="s">
        <v>87</v>
      </c>
      <c r="C7" s="79" t="s">
        <v>88</v>
      </c>
      <c r="D7" s="80">
        <v>1</v>
      </c>
      <c r="E7" s="81" t="str">
        <f t="shared" si="0"/>
        <v>Восток</v>
      </c>
      <c r="F7" s="82">
        <f t="shared" ref="F7:F69" si="4">$G$5-G7</f>
        <v>31</v>
      </c>
      <c r="G7" s="81">
        <f t="shared" ref="G7:G52" si="5">xxx+I7</f>
        <v>43558</v>
      </c>
      <c r="H7" s="83" t="str">
        <f t="shared" si="1"/>
        <v>В</v>
      </c>
      <c r="I7" s="83">
        <f t="shared" si="2"/>
        <v>0</v>
      </c>
      <c r="J7" s="84">
        <f t="shared" si="3"/>
        <v>42742</v>
      </c>
    </row>
    <row r="8" spans="1:10" x14ac:dyDescent="0.3">
      <c r="A8" s="78" t="s">
        <v>89</v>
      </c>
      <c r="B8" s="79" t="s">
        <v>90</v>
      </c>
      <c r="C8" s="79" t="s">
        <v>88</v>
      </c>
      <c r="D8" s="80">
        <v>1</v>
      </c>
      <c r="E8" s="81" t="str">
        <f t="shared" si="0"/>
        <v>Восток</v>
      </c>
      <c r="F8" s="82">
        <f t="shared" si="4"/>
        <v>31</v>
      </c>
      <c r="G8" s="81">
        <f t="shared" ref="G8" si="6">xxx+I8</f>
        <v>43558</v>
      </c>
      <c r="H8" s="83" t="str">
        <f t="shared" si="1"/>
        <v>В</v>
      </c>
      <c r="I8" s="83">
        <f t="shared" si="2"/>
        <v>0</v>
      </c>
      <c r="J8" s="84">
        <f t="shared" si="3"/>
        <v>42742</v>
      </c>
    </row>
    <row r="9" spans="1:10" x14ac:dyDescent="0.3">
      <c r="A9" s="78" t="s">
        <v>91</v>
      </c>
      <c r="B9" s="79" t="s">
        <v>92</v>
      </c>
      <c r="C9" s="79" t="s">
        <v>88</v>
      </c>
      <c r="D9" s="80">
        <v>4</v>
      </c>
      <c r="E9" s="81" t="str">
        <f t="shared" si="0"/>
        <v>Восток</v>
      </c>
      <c r="F9" s="82">
        <f t="shared" si="4"/>
        <v>29</v>
      </c>
      <c r="G9" s="81">
        <f t="shared" si="5"/>
        <v>43560</v>
      </c>
      <c r="H9" s="83" t="str">
        <f t="shared" si="1"/>
        <v>В+2</v>
      </c>
      <c r="I9" s="83">
        <f t="shared" si="2"/>
        <v>2</v>
      </c>
      <c r="J9" s="84">
        <f t="shared" si="3"/>
        <v>42767</v>
      </c>
    </row>
    <row r="10" spans="1:10" x14ac:dyDescent="0.3">
      <c r="A10" s="78" t="s">
        <v>93</v>
      </c>
      <c r="B10" s="79" t="s">
        <v>92</v>
      </c>
      <c r="C10" s="79" t="s">
        <v>88</v>
      </c>
      <c r="D10" s="80">
        <v>5</v>
      </c>
      <c r="E10" s="81" t="str">
        <f t="shared" si="0"/>
        <v>Восток</v>
      </c>
      <c r="F10" s="82">
        <f t="shared" si="4"/>
        <v>28</v>
      </c>
      <c r="G10" s="81">
        <f t="shared" si="5"/>
        <v>43561</v>
      </c>
      <c r="H10" s="83" t="str">
        <f t="shared" si="1"/>
        <v>В+3</v>
      </c>
      <c r="I10" s="83">
        <f t="shared" si="2"/>
        <v>3</v>
      </c>
      <c r="J10" s="84">
        <f t="shared" si="3"/>
        <v>42773</v>
      </c>
    </row>
    <row r="11" spans="1:10" x14ac:dyDescent="0.3">
      <c r="A11" s="78" t="s">
        <v>94</v>
      </c>
      <c r="B11" s="79" t="s">
        <v>92</v>
      </c>
      <c r="C11" s="79" t="s">
        <v>95</v>
      </c>
      <c r="D11" s="80">
        <v>5</v>
      </c>
      <c r="E11" s="81" t="str">
        <f t="shared" si="0"/>
        <v>Восток</v>
      </c>
      <c r="F11" s="82">
        <f t="shared" si="4"/>
        <v>28</v>
      </c>
      <c r="G11" s="81">
        <f t="shared" si="5"/>
        <v>43561</v>
      </c>
      <c r="H11" s="83" t="str">
        <f t="shared" si="1"/>
        <v>В+3</v>
      </c>
      <c r="I11" s="83">
        <f t="shared" si="2"/>
        <v>3</v>
      </c>
      <c r="J11" s="84">
        <f t="shared" si="3"/>
        <v>42773</v>
      </c>
    </row>
    <row r="12" spans="1:10" x14ac:dyDescent="0.3">
      <c r="A12" s="78" t="s">
        <v>96</v>
      </c>
      <c r="B12" s="79" t="s">
        <v>97</v>
      </c>
      <c r="C12" s="79" t="s">
        <v>88</v>
      </c>
      <c r="D12" s="80">
        <v>6</v>
      </c>
      <c r="E12" s="81" t="str">
        <f t="shared" si="0"/>
        <v>Восток</v>
      </c>
      <c r="F12" s="82">
        <f t="shared" si="4"/>
        <v>27</v>
      </c>
      <c r="G12" s="81">
        <f t="shared" si="5"/>
        <v>43562</v>
      </c>
      <c r="H12" s="83" t="str">
        <f t="shared" si="1"/>
        <v>В+4</v>
      </c>
      <c r="I12" s="83">
        <f t="shared" si="2"/>
        <v>4</v>
      </c>
      <c r="J12" s="84">
        <f t="shared" si="3"/>
        <v>42784</v>
      </c>
    </row>
    <row r="13" spans="1:10" x14ac:dyDescent="0.3">
      <c r="A13" s="78" t="s">
        <v>98</v>
      </c>
      <c r="B13" s="79" t="s">
        <v>92</v>
      </c>
      <c r="C13" s="79" t="s">
        <v>88</v>
      </c>
      <c r="D13" s="80">
        <v>7</v>
      </c>
      <c r="E13" s="81" t="str">
        <f t="shared" si="0"/>
        <v>Восток</v>
      </c>
      <c r="F13" s="82">
        <f t="shared" si="4"/>
        <v>26</v>
      </c>
      <c r="G13" s="81">
        <f t="shared" si="5"/>
        <v>43563</v>
      </c>
      <c r="H13" s="83" t="str">
        <f t="shared" si="1"/>
        <v>В+5</v>
      </c>
      <c r="I13" s="83">
        <f t="shared" si="2"/>
        <v>5</v>
      </c>
      <c r="J13" s="84">
        <f t="shared" si="3"/>
        <v>42789</v>
      </c>
    </row>
    <row r="14" spans="1:10" x14ac:dyDescent="0.3">
      <c r="A14" s="78" t="s">
        <v>99</v>
      </c>
      <c r="B14" s="79" t="s">
        <v>92</v>
      </c>
      <c r="C14" s="79" t="s">
        <v>100</v>
      </c>
      <c r="D14" s="80">
        <v>8</v>
      </c>
      <c r="E14" s="81" t="str">
        <f t="shared" si="0"/>
        <v>Восток</v>
      </c>
      <c r="F14" s="82">
        <f t="shared" si="4"/>
        <v>26</v>
      </c>
      <c r="G14" s="81">
        <f t="shared" si="5"/>
        <v>43563</v>
      </c>
      <c r="H14" s="83" t="str">
        <f t="shared" si="1"/>
        <v>В+5</v>
      </c>
      <c r="I14" s="83">
        <f t="shared" si="2"/>
        <v>5</v>
      </c>
      <c r="J14" s="84">
        <f t="shared" si="3"/>
        <v>42801</v>
      </c>
    </row>
    <row r="15" spans="1:10" x14ac:dyDescent="0.3">
      <c r="A15" s="78" t="s">
        <v>101</v>
      </c>
      <c r="B15" s="79" t="s">
        <v>84</v>
      </c>
      <c r="C15" s="79" t="s">
        <v>88</v>
      </c>
      <c r="D15" s="80">
        <v>9</v>
      </c>
      <c r="E15" s="81" t="str">
        <f t="shared" si="0"/>
        <v>Восток</v>
      </c>
      <c r="F15" s="82">
        <f t="shared" si="4"/>
        <v>25</v>
      </c>
      <c r="G15" s="81">
        <f t="shared" si="5"/>
        <v>43564</v>
      </c>
      <c r="H15" s="83" t="str">
        <f t="shared" si="1"/>
        <v>В+6</v>
      </c>
      <c r="I15" s="83">
        <f t="shared" si="2"/>
        <v>6</v>
      </c>
      <c r="J15" s="84">
        <f t="shared" si="3"/>
        <v>42806</v>
      </c>
    </row>
    <row r="16" spans="1:10" x14ac:dyDescent="0.3">
      <c r="A16" s="78" t="s">
        <v>102</v>
      </c>
      <c r="B16" s="79" t="s">
        <v>92</v>
      </c>
      <c r="C16" s="79" t="s">
        <v>88</v>
      </c>
      <c r="D16" s="80">
        <v>9</v>
      </c>
      <c r="E16" s="81" t="str">
        <f t="shared" si="0"/>
        <v>Восток</v>
      </c>
      <c r="F16" s="82">
        <f t="shared" si="4"/>
        <v>25</v>
      </c>
      <c r="G16" s="81">
        <f t="shared" si="5"/>
        <v>43564</v>
      </c>
      <c r="H16" s="83" t="str">
        <f t="shared" si="1"/>
        <v>В+6</v>
      </c>
      <c r="I16" s="83">
        <f t="shared" si="2"/>
        <v>6</v>
      </c>
      <c r="J16" s="84">
        <f t="shared" si="3"/>
        <v>42806</v>
      </c>
    </row>
    <row r="17" spans="1:10" x14ac:dyDescent="0.3">
      <c r="A17" s="78" t="s">
        <v>103</v>
      </c>
      <c r="B17" s="79" t="s">
        <v>84</v>
      </c>
      <c r="C17" s="79" t="s">
        <v>88</v>
      </c>
      <c r="D17" s="80">
        <v>10</v>
      </c>
      <c r="E17" s="81" t="str">
        <f t="shared" si="0"/>
        <v>Путь В-&gt;С</v>
      </c>
      <c r="F17" s="82">
        <f t="shared" si="4"/>
        <v>23</v>
      </c>
      <c r="G17" s="81">
        <f t="shared" si="5"/>
        <v>43566</v>
      </c>
      <c r="H17" s="83" t="str">
        <f t="shared" si="1"/>
        <v>С+0</v>
      </c>
      <c r="I17" s="83">
        <f t="shared" si="2"/>
        <v>8</v>
      </c>
      <c r="J17" s="84">
        <f t="shared" si="3"/>
        <v>42812</v>
      </c>
    </row>
    <row r="18" spans="1:10" x14ac:dyDescent="0.3">
      <c r="A18" s="78" t="s">
        <v>104</v>
      </c>
      <c r="B18" s="79" t="s">
        <v>105</v>
      </c>
      <c r="C18" s="79" t="s">
        <v>88</v>
      </c>
      <c r="D18" s="80">
        <v>12</v>
      </c>
      <c r="E18" s="81" t="str">
        <f t="shared" si="0"/>
        <v>Север</v>
      </c>
      <c r="F18" s="82">
        <f t="shared" si="4"/>
        <v>21</v>
      </c>
      <c r="G18" s="81">
        <f t="shared" si="5"/>
        <v>43568</v>
      </c>
      <c r="H18" s="83" t="str">
        <f t="shared" si="1"/>
        <v>С+2</v>
      </c>
      <c r="I18" s="83">
        <f t="shared" si="2"/>
        <v>10</v>
      </c>
      <c r="J18" s="84">
        <f t="shared" si="3"/>
        <v>42830</v>
      </c>
    </row>
    <row r="19" spans="1:10" x14ac:dyDescent="0.3">
      <c r="A19" s="78" t="s">
        <v>106</v>
      </c>
      <c r="B19" s="79" t="s">
        <v>92</v>
      </c>
      <c r="C19" s="79" t="s">
        <v>88</v>
      </c>
      <c r="D19" s="85">
        <v>12</v>
      </c>
      <c r="E19" s="81" t="str">
        <f t="shared" si="0"/>
        <v>Север</v>
      </c>
      <c r="F19" s="82">
        <f t="shared" si="4"/>
        <v>21</v>
      </c>
      <c r="G19" s="81">
        <f t="shared" si="5"/>
        <v>43568</v>
      </c>
      <c r="H19" s="83" t="str">
        <f t="shared" si="1"/>
        <v>С+2</v>
      </c>
      <c r="I19" s="83">
        <f t="shared" si="2"/>
        <v>10</v>
      </c>
      <c r="J19" s="84">
        <f t="shared" si="3"/>
        <v>42830</v>
      </c>
    </row>
    <row r="20" spans="1:10" x14ac:dyDescent="0.3">
      <c r="A20" s="78" t="s">
        <v>107</v>
      </c>
      <c r="B20" s="79" t="s">
        <v>92</v>
      </c>
      <c r="C20" s="79" t="s">
        <v>88</v>
      </c>
      <c r="D20" s="85">
        <v>13</v>
      </c>
      <c r="E20" s="81" t="str">
        <f t="shared" si="0"/>
        <v>Север</v>
      </c>
      <c r="F20" s="82">
        <f t="shared" si="4"/>
        <v>21</v>
      </c>
      <c r="G20" s="81">
        <f t="shared" si="5"/>
        <v>43568</v>
      </c>
      <c r="H20" s="83" t="str">
        <f t="shared" si="1"/>
        <v>С+2</v>
      </c>
      <c r="I20" s="83">
        <f t="shared" si="2"/>
        <v>10</v>
      </c>
      <c r="J20" s="84">
        <f t="shared" si="3"/>
        <v>42838</v>
      </c>
    </row>
    <row r="21" spans="1:10" x14ac:dyDescent="0.3">
      <c r="A21" s="78" t="s">
        <v>108</v>
      </c>
      <c r="B21" s="79" t="s">
        <v>92</v>
      </c>
      <c r="C21" s="79" t="s">
        <v>88</v>
      </c>
      <c r="D21" s="85">
        <v>14</v>
      </c>
      <c r="E21" s="81" t="str">
        <f t="shared" si="0"/>
        <v>Север</v>
      </c>
      <c r="F21" s="82">
        <f t="shared" si="4"/>
        <v>21</v>
      </c>
      <c r="G21" s="81">
        <f t="shared" ref="G21" si="7">xxx+I21</f>
        <v>43568</v>
      </c>
      <c r="H21" s="83" t="str">
        <f t="shared" si="1"/>
        <v>С+2</v>
      </c>
      <c r="I21" s="83">
        <f t="shared" si="2"/>
        <v>10</v>
      </c>
      <c r="J21" s="84">
        <f t="shared" si="3"/>
        <v>42882</v>
      </c>
    </row>
    <row r="22" spans="1:10" x14ac:dyDescent="0.3">
      <c r="A22" s="78" t="s">
        <v>109</v>
      </c>
      <c r="B22" s="79" t="s">
        <v>92</v>
      </c>
      <c r="C22" s="79" t="s">
        <v>88</v>
      </c>
      <c r="D22" s="85">
        <v>14</v>
      </c>
      <c r="E22" s="81" t="str">
        <f t="shared" si="0"/>
        <v>Север</v>
      </c>
      <c r="F22" s="82">
        <f t="shared" si="4"/>
        <v>21</v>
      </c>
      <c r="G22" s="81">
        <f t="shared" si="5"/>
        <v>43568</v>
      </c>
      <c r="H22" s="83" t="str">
        <f t="shared" si="1"/>
        <v>С+2</v>
      </c>
      <c r="I22" s="83">
        <f t="shared" si="2"/>
        <v>10</v>
      </c>
      <c r="J22" s="84">
        <f t="shared" si="3"/>
        <v>42882</v>
      </c>
    </row>
    <row r="23" spans="1:10" x14ac:dyDescent="0.3">
      <c r="A23" s="78" t="s">
        <v>110</v>
      </c>
      <c r="B23" s="79" t="s">
        <v>92</v>
      </c>
      <c r="C23" s="79" t="s">
        <v>88</v>
      </c>
      <c r="D23" s="80">
        <v>15</v>
      </c>
      <c r="E23" s="81" t="str">
        <f t="shared" si="0"/>
        <v>Север</v>
      </c>
      <c r="F23" s="82">
        <f t="shared" si="4"/>
        <v>20</v>
      </c>
      <c r="G23" s="81">
        <f t="shared" si="5"/>
        <v>43569</v>
      </c>
      <c r="H23" s="83" t="str">
        <f t="shared" si="1"/>
        <v>С+3</v>
      </c>
      <c r="I23" s="83">
        <f t="shared" si="2"/>
        <v>11</v>
      </c>
      <c r="J23" s="84">
        <f t="shared" si="3"/>
        <v>42897</v>
      </c>
    </row>
    <row r="24" spans="1:10" x14ac:dyDescent="0.3">
      <c r="A24" s="78" t="s">
        <v>111</v>
      </c>
      <c r="B24" s="79" t="s">
        <v>112</v>
      </c>
      <c r="C24" s="79" t="s">
        <v>88</v>
      </c>
      <c r="D24" s="80">
        <v>15</v>
      </c>
      <c r="E24" s="81" t="str">
        <f t="shared" si="0"/>
        <v>Север</v>
      </c>
      <c r="F24" s="82">
        <f t="shared" si="4"/>
        <v>20</v>
      </c>
      <c r="G24" s="81">
        <f t="shared" si="5"/>
        <v>43569</v>
      </c>
      <c r="H24" s="83" t="str">
        <f t="shared" si="1"/>
        <v>С+3</v>
      </c>
      <c r="I24" s="83">
        <f t="shared" si="2"/>
        <v>11</v>
      </c>
      <c r="J24" s="84">
        <f t="shared" si="3"/>
        <v>42897</v>
      </c>
    </row>
    <row r="25" spans="1:10" x14ac:dyDescent="0.3">
      <c r="A25" s="78" t="s">
        <v>113</v>
      </c>
      <c r="B25" s="79" t="s">
        <v>114</v>
      </c>
      <c r="C25" s="79" t="s">
        <v>115</v>
      </c>
      <c r="D25" s="85">
        <v>15</v>
      </c>
      <c r="E25" s="81" t="str">
        <f t="shared" si="0"/>
        <v>Север</v>
      </c>
      <c r="F25" s="82">
        <f t="shared" si="4"/>
        <v>20</v>
      </c>
      <c r="G25" s="81">
        <f t="shared" si="5"/>
        <v>43569</v>
      </c>
      <c r="H25" s="83" t="str">
        <f t="shared" si="1"/>
        <v>С+3</v>
      </c>
      <c r="I25" s="83">
        <f t="shared" si="2"/>
        <v>11</v>
      </c>
      <c r="J25" s="84">
        <f t="shared" si="3"/>
        <v>42897</v>
      </c>
    </row>
    <row r="26" spans="1:10" x14ac:dyDescent="0.3">
      <c r="A26" s="86" t="s">
        <v>116</v>
      </c>
      <c r="B26" s="79" t="s">
        <v>114</v>
      </c>
      <c r="C26" s="79" t="s">
        <v>117</v>
      </c>
      <c r="D26" s="80">
        <v>16.399999999999999</v>
      </c>
      <c r="E26" s="81" t="str">
        <f t="shared" si="0"/>
        <v>Север</v>
      </c>
      <c r="F26" s="82">
        <f t="shared" si="4"/>
        <v>20</v>
      </c>
      <c r="G26" s="81">
        <f t="shared" si="5"/>
        <v>43569</v>
      </c>
      <c r="H26" s="83" t="str">
        <f t="shared" si="1"/>
        <v>С+3</v>
      </c>
      <c r="I26" s="83">
        <f t="shared" si="2"/>
        <v>11</v>
      </c>
      <c r="J26" s="84">
        <f t="shared" si="3"/>
        <v>42903</v>
      </c>
    </row>
    <row r="27" spans="1:10" x14ac:dyDescent="0.3">
      <c r="A27" s="87" t="s">
        <v>118</v>
      </c>
      <c r="B27" s="79" t="s">
        <v>114</v>
      </c>
      <c r="C27" s="79" t="s">
        <v>119</v>
      </c>
      <c r="D27" s="88">
        <v>16.8</v>
      </c>
      <c r="E27" s="81" t="str">
        <f t="shared" si="0"/>
        <v>Север</v>
      </c>
      <c r="F27" s="82">
        <f t="shared" si="4"/>
        <v>19</v>
      </c>
      <c r="G27" s="89">
        <f t="shared" si="5"/>
        <v>43570</v>
      </c>
      <c r="H27" s="83" t="str">
        <f t="shared" si="1"/>
        <v>С+4</v>
      </c>
      <c r="I27" s="83">
        <f t="shared" si="2"/>
        <v>12</v>
      </c>
      <c r="J27" s="84">
        <f t="shared" si="3"/>
        <v>42908</v>
      </c>
    </row>
    <row r="28" spans="1:10" x14ac:dyDescent="0.3">
      <c r="A28" s="86" t="s">
        <v>120</v>
      </c>
      <c r="B28" s="79" t="s">
        <v>121</v>
      </c>
      <c r="C28" s="79" t="s">
        <v>88</v>
      </c>
      <c r="D28" s="85">
        <v>17</v>
      </c>
      <c r="E28" s="81" t="str">
        <f t="shared" si="0"/>
        <v>Север</v>
      </c>
      <c r="F28" s="82">
        <f t="shared" si="4"/>
        <v>19</v>
      </c>
      <c r="G28" s="81">
        <f t="shared" si="5"/>
        <v>43570</v>
      </c>
      <c r="H28" s="83" t="str">
        <f t="shared" si="1"/>
        <v>С+4</v>
      </c>
      <c r="I28" s="83">
        <f t="shared" si="2"/>
        <v>12</v>
      </c>
      <c r="J28" s="84">
        <f t="shared" si="3"/>
        <v>42909</v>
      </c>
    </row>
    <row r="29" spans="1:10" x14ac:dyDescent="0.3">
      <c r="A29" s="86" t="s">
        <v>122</v>
      </c>
      <c r="B29" s="79" t="s">
        <v>123</v>
      </c>
      <c r="C29" s="79" t="s">
        <v>88</v>
      </c>
      <c r="D29" s="85">
        <v>17</v>
      </c>
      <c r="E29" s="81" t="str">
        <f t="shared" si="0"/>
        <v>Север</v>
      </c>
      <c r="F29" s="82">
        <f t="shared" si="4"/>
        <v>19</v>
      </c>
      <c r="G29" s="81">
        <f t="shared" si="5"/>
        <v>43570</v>
      </c>
      <c r="H29" s="83" t="str">
        <f t="shared" si="1"/>
        <v>С+4</v>
      </c>
      <c r="I29" s="83">
        <f t="shared" si="2"/>
        <v>12</v>
      </c>
      <c r="J29" s="84">
        <f t="shared" si="3"/>
        <v>42909</v>
      </c>
    </row>
    <row r="30" spans="1:10" x14ac:dyDescent="0.3">
      <c r="A30" s="86" t="s">
        <v>124</v>
      </c>
      <c r="B30" s="79" t="s">
        <v>114</v>
      </c>
      <c r="C30" s="79" t="s">
        <v>115</v>
      </c>
      <c r="D30" s="85">
        <v>18</v>
      </c>
      <c r="E30" s="81" t="str">
        <f t="shared" si="0"/>
        <v>Север</v>
      </c>
      <c r="F30" s="82">
        <f t="shared" si="4"/>
        <v>19</v>
      </c>
      <c r="G30" s="81">
        <f t="shared" si="5"/>
        <v>43570</v>
      </c>
      <c r="H30" s="83" t="str">
        <f t="shared" si="1"/>
        <v>С+4</v>
      </c>
      <c r="I30" s="83">
        <f t="shared" si="2"/>
        <v>12</v>
      </c>
      <c r="J30" s="84">
        <f t="shared" si="3"/>
        <v>42914</v>
      </c>
    </row>
    <row r="31" spans="1:10" x14ac:dyDescent="0.3">
      <c r="A31" s="86" t="s">
        <v>125</v>
      </c>
      <c r="B31" s="79" t="s">
        <v>90</v>
      </c>
      <c r="C31" s="79" t="s">
        <v>88</v>
      </c>
      <c r="D31" s="85">
        <v>18</v>
      </c>
      <c r="E31" s="81" t="str">
        <f t="shared" si="0"/>
        <v>Север</v>
      </c>
      <c r="F31" s="82">
        <f t="shared" si="4"/>
        <v>19</v>
      </c>
      <c r="G31" s="81">
        <f t="shared" si="5"/>
        <v>43570</v>
      </c>
      <c r="H31" s="83" t="str">
        <f t="shared" si="1"/>
        <v>С+4</v>
      </c>
      <c r="I31" s="83">
        <f t="shared" si="2"/>
        <v>12</v>
      </c>
      <c r="J31" s="84">
        <f t="shared" si="3"/>
        <v>42914</v>
      </c>
    </row>
    <row r="32" spans="1:10" x14ac:dyDescent="0.3">
      <c r="A32" s="86" t="s">
        <v>126</v>
      </c>
      <c r="B32" s="79" t="s">
        <v>123</v>
      </c>
      <c r="C32" s="79" t="s">
        <v>123</v>
      </c>
      <c r="D32" s="85">
        <v>18</v>
      </c>
      <c r="E32" s="81" t="str">
        <f t="shared" si="0"/>
        <v>Север</v>
      </c>
      <c r="F32" s="82">
        <f t="shared" si="4"/>
        <v>19</v>
      </c>
      <c r="G32" s="81">
        <f t="shared" si="5"/>
        <v>43570</v>
      </c>
      <c r="H32" s="83" t="str">
        <f t="shared" si="1"/>
        <v>С+4</v>
      </c>
      <c r="I32" s="83">
        <f t="shared" si="2"/>
        <v>12</v>
      </c>
      <c r="J32" s="84">
        <f t="shared" si="3"/>
        <v>42914</v>
      </c>
    </row>
    <row r="33" spans="1:10" x14ac:dyDescent="0.3">
      <c r="A33" s="86" t="s">
        <v>127</v>
      </c>
      <c r="B33" s="79" t="s">
        <v>92</v>
      </c>
      <c r="C33" s="79" t="s">
        <v>88</v>
      </c>
      <c r="D33" s="85">
        <v>19</v>
      </c>
      <c r="E33" s="81" t="str">
        <f t="shared" si="0"/>
        <v>Север</v>
      </c>
      <c r="F33" s="82">
        <f t="shared" si="4"/>
        <v>18</v>
      </c>
      <c r="G33" s="81">
        <f t="shared" si="5"/>
        <v>43571</v>
      </c>
      <c r="H33" s="83" t="str">
        <f t="shared" si="1"/>
        <v>С+5</v>
      </c>
      <c r="I33" s="83">
        <f t="shared" si="2"/>
        <v>13</v>
      </c>
      <c r="J33" s="84">
        <f t="shared" si="3"/>
        <v>42926</v>
      </c>
    </row>
    <row r="34" spans="1:10" x14ac:dyDescent="0.3">
      <c r="A34" s="86" t="s">
        <v>128</v>
      </c>
      <c r="B34" s="79" t="s">
        <v>92</v>
      </c>
      <c r="C34" s="79" t="s">
        <v>88</v>
      </c>
      <c r="D34" s="80">
        <v>19</v>
      </c>
      <c r="E34" s="81" t="str">
        <f t="shared" si="0"/>
        <v>Север</v>
      </c>
      <c r="F34" s="82">
        <f t="shared" si="4"/>
        <v>18</v>
      </c>
      <c r="G34" s="81">
        <f t="shared" si="5"/>
        <v>43571</v>
      </c>
      <c r="H34" s="83" t="str">
        <f t="shared" si="1"/>
        <v>С+5</v>
      </c>
      <c r="I34" s="83">
        <f t="shared" si="2"/>
        <v>13</v>
      </c>
      <c r="J34" s="84">
        <f t="shared" si="3"/>
        <v>42926</v>
      </c>
    </row>
    <row r="35" spans="1:10" x14ac:dyDescent="0.3">
      <c r="A35" s="90" t="s">
        <v>129</v>
      </c>
      <c r="B35" s="79" t="s">
        <v>114</v>
      </c>
      <c r="C35" s="79" t="s">
        <v>130</v>
      </c>
      <c r="D35" s="80">
        <v>20</v>
      </c>
      <c r="E35" s="81" t="str">
        <f t="shared" si="0"/>
        <v>Север</v>
      </c>
      <c r="F35" s="82">
        <f t="shared" si="4"/>
        <v>17</v>
      </c>
      <c r="G35" s="81">
        <f t="shared" si="5"/>
        <v>43572</v>
      </c>
      <c r="H35" s="83" t="str">
        <f t="shared" si="1"/>
        <v>С+6</v>
      </c>
      <c r="I35" s="83">
        <f t="shared" si="2"/>
        <v>14</v>
      </c>
      <c r="J35" s="84">
        <f t="shared" si="3"/>
        <v>42932</v>
      </c>
    </row>
    <row r="36" spans="1:10" x14ac:dyDescent="0.3">
      <c r="A36" s="91" t="s">
        <v>131</v>
      </c>
      <c r="B36" s="79" t="s">
        <v>114</v>
      </c>
      <c r="C36" s="79" t="s">
        <v>115</v>
      </c>
      <c r="D36" s="92">
        <v>20</v>
      </c>
      <c r="E36" s="81" t="str">
        <f t="shared" ref="E36:E67" si="8">IFERROR(VLOOKUP($D36,game,4,0),VLOOKUP(VALUE(LEFT($D36,2)),game,4,0))</f>
        <v>Север</v>
      </c>
      <c r="F36" s="82">
        <f t="shared" si="4"/>
        <v>17</v>
      </c>
      <c r="G36" s="93">
        <f t="shared" si="5"/>
        <v>43572</v>
      </c>
      <c r="H36" s="83" t="str">
        <f t="shared" ref="H36:H99" si="9">IFERROR(VLOOKUP($D36,game,6,0),VLOOKUP(VALUE(LEFT($D36,2)),game,6,0))</f>
        <v>С+6</v>
      </c>
      <c r="I36" s="83">
        <f t="shared" si="2"/>
        <v>14</v>
      </c>
      <c r="J36" s="84">
        <f t="shared" si="3"/>
        <v>42932</v>
      </c>
    </row>
    <row r="37" spans="1:10" x14ac:dyDescent="0.3">
      <c r="A37" s="91" t="s">
        <v>132</v>
      </c>
      <c r="B37" s="79" t="s">
        <v>114</v>
      </c>
      <c r="C37" s="79" t="s">
        <v>115</v>
      </c>
      <c r="D37" s="92">
        <v>20</v>
      </c>
      <c r="E37" s="81" t="str">
        <f t="shared" si="8"/>
        <v>Север</v>
      </c>
      <c r="F37" s="82">
        <f t="shared" si="4"/>
        <v>17</v>
      </c>
      <c r="G37" s="93">
        <f t="shared" si="5"/>
        <v>43572</v>
      </c>
      <c r="H37" s="83" t="str">
        <f t="shared" si="9"/>
        <v>С+6</v>
      </c>
      <c r="I37" s="83">
        <f t="shared" ref="I37:I68" si="10">IFERROR(VLOOKUP($D37,game,9,0),VLOOKUP(VALUE(LEFT($D37,2)),game,9,0))</f>
        <v>14</v>
      </c>
      <c r="J37" s="84">
        <f t="shared" ref="J37:J99" si="11">IFERROR(VLOOKUP($D37,game,2,0),VLOOKUP(VALUE(LEFT($D37,2)),game,2,0))</f>
        <v>42932</v>
      </c>
    </row>
    <row r="38" spans="1:10" x14ac:dyDescent="0.3">
      <c r="A38" s="91" t="s">
        <v>133</v>
      </c>
      <c r="B38" s="79" t="s">
        <v>90</v>
      </c>
      <c r="C38" s="79" t="s">
        <v>112</v>
      </c>
      <c r="D38" s="92">
        <v>20</v>
      </c>
      <c r="E38" s="81" t="str">
        <f t="shared" si="8"/>
        <v>Север</v>
      </c>
      <c r="F38" s="82">
        <f t="shared" si="4"/>
        <v>17</v>
      </c>
      <c r="G38" s="93">
        <f t="shared" ref="G38" si="12">xxx+I38</f>
        <v>43572</v>
      </c>
      <c r="H38" s="83" t="str">
        <f t="shared" si="9"/>
        <v>С+6</v>
      </c>
      <c r="I38" s="83">
        <f t="shared" si="10"/>
        <v>14</v>
      </c>
      <c r="J38" s="84">
        <f t="shared" si="11"/>
        <v>42932</v>
      </c>
    </row>
    <row r="39" spans="1:10" x14ac:dyDescent="0.3">
      <c r="A39" s="86" t="s">
        <v>134</v>
      </c>
      <c r="B39" s="79" t="s">
        <v>112</v>
      </c>
      <c r="C39" s="79" t="s">
        <v>88</v>
      </c>
      <c r="D39" s="80">
        <v>20</v>
      </c>
      <c r="E39" s="81" t="str">
        <f t="shared" si="8"/>
        <v>Север</v>
      </c>
      <c r="F39" s="82">
        <f t="shared" si="4"/>
        <v>17</v>
      </c>
      <c r="G39" s="81">
        <f t="shared" si="5"/>
        <v>43572</v>
      </c>
      <c r="H39" s="83" t="str">
        <f t="shared" si="9"/>
        <v>С+6</v>
      </c>
      <c r="I39" s="83">
        <f t="shared" si="10"/>
        <v>14</v>
      </c>
      <c r="J39" s="84">
        <f t="shared" si="11"/>
        <v>42932</v>
      </c>
    </row>
    <row r="40" spans="1:10" x14ac:dyDescent="0.3">
      <c r="A40" s="87" t="s">
        <v>135</v>
      </c>
      <c r="B40" s="79" t="s">
        <v>114</v>
      </c>
      <c r="C40" s="79" t="s">
        <v>119</v>
      </c>
      <c r="D40" s="88">
        <v>20</v>
      </c>
      <c r="E40" s="81" t="str">
        <f t="shared" si="8"/>
        <v>Север</v>
      </c>
      <c r="F40" s="82">
        <f t="shared" si="4"/>
        <v>17</v>
      </c>
      <c r="G40" s="89">
        <f t="shared" si="5"/>
        <v>43572</v>
      </c>
      <c r="H40" s="83" t="str">
        <f t="shared" si="9"/>
        <v>С+6</v>
      </c>
      <c r="I40" s="83">
        <f t="shared" si="10"/>
        <v>14</v>
      </c>
      <c r="J40" s="84">
        <f t="shared" si="11"/>
        <v>42932</v>
      </c>
    </row>
    <row r="41" spans="1:10" x14ac:dyDescent="0.3">
      <c r="A41" s="86" t="s">
        <v>136</v>
      </c>
      <c r="B41" s="79" t="s">
        <v>97</v>
      </c>
      <c r="C41" s="79" t="s">
        <v>88</v>
      </c>
      <c r="D41" s="85">
        <v>21</v>
      </c>
      <c r="E41" s="81" t="str">
        <f t="shared" si="8"/>
        <v>Путь С-&gt;З</v>
      </c>
      <c r="F41" s="82">
        <f t="shared" si="4"/>
        <v>15</v>
      </c>
      <c r="G41" s="81">
        <f t="shared" si="5"/>
        <v>43574</v>
      </c>
      <c r="H41" s="83" t="str">
        <f t="shared" si="9"/>
        <v>С+8</v>
      </c>
      <c r="I41" s="83">
        <f t="shared" si="10"/>
        <v>16</v>
      </c>
      <c r="J41" s="84">
        <f t="shared" si="11"/>
        <v>42946</v>
      </c>
    </row>
    <row r="42" spans="1:10" x14ac:dyDescent="0.3">
      <c r="A42" s="86" t="s">
        <v>137</v>
      </c>
      <c r="B42" s="79" t="s">
        <v>123</v>
      </c>
      <c r="C42" s="79" t="s">
        <v>88</v>
      </c>
      <c r="D42" s="80">
        <v>22</v>
      </c>
      <c r="E42" s="81" t="str">
        <f t="shared" si="8"/>
        <v>Путь С-&gt;З</v>
      </c>
      <c r="F42" s="82">
        <f t="shared" si="4"/>
        <v>14</v>
      </c>
      <c r="G42" s="81">
        <f t="shared" si="5"/>
        <v>43575</v>
      </c>
      <c r="H42" s="83" t="str">
        <f t="shared" si="9"/>
        <v>С+9</v>
      </c>
      <c r="I42" s="83">
        <f t="shared" si="10"/>
        <v>17</v>
      </c>
      <c r="J42" s="84">
        <f t="shared" si="11"/>
        <v>42950</v>
      </c>
    </row>
    <row r="43" spans="1:10" x14ac:dyDescent="0.3">
      <c r="A43" s="86" t="s">
        <v>138</v>
      </c>
      <c r="B43" s="79" t="s">
        <v>114</v>
      </c>
      <c r="C43" s="79" t="s">
        <v>115</v>
      </c>
      <c r="D43" s="80">
        <v>22</v>
      </c>
      <c r="E43" s="81" t="str">
        <f t="shared" si="8"/>
        <v>Путь С-&gt;З</v>
      </c>
      <c r="F43" s="82">
        <f t="shared" si="4"/>
        <v>14</v>
      </c>
      <c r="G43" s="81">
        <f t="shared" si="5"/>
        <v>43575</v>
      </c>
      <c r="H43" s="83" t="str">
        <f t="shared" si="9"/>
        <v>С+9</v>
      </c>
      <c r="I43" s="83">
        <f t="shared" si="10"/>
        <v>17</v>
      </c>
      <c r="J43" s="84">
        <f t="shared" si="11"/>
        <v>42950</v>
      </c>
    </row>
    <row r="44" spans="1:10" x14ac:dyDescent="0.3">
      <c r="A44" s="86" t="s">
        <v>139</v>
      </c>
      <c r="B44" s="79" t="s">
        <v>114</v>
      </c>
      <c r="C44" s="79" t="s">
        <v>115</v>
      </c>
      <c r="D44" s="80">
        <v>22</v>
      </c>
      <c r="E44" s="81" t="str">
        <f t="shared" si="8"/>
        <v>Путь С-&gt;З</v>
      </c>
      <c r="F44" s="82">
        <f t="shared" si="4"/>
        <v>14</v>
      </c>
      <c r="G44" s="81">
        <f t="shared" si="5"/>
        <v>43575</v>
      </c>
      <c r="H44" s="83" t="str">
        <f t="shared" si="9"/>
        <v>С+9</v>
      </c>
      <c r="I44" s="83">
        <f t="shared" si="10"/>
        <v>17</v>
      </c>
      <c r="J44" s="84">
        <f t="shared" si="11"/>
        <v>42950</v>
      </c>
    </row>
    <row r="45" spans="1:10" x14ac:dyDescent="0.3">
      <c r="A45" s="86" t="s">
        <v>140</v>
      </c>
      <c r="B45" s="79" t="s">
        <v>123</v>
      </c>
      <c r="C45" s="79" t="s">
        <v>123</v>
      </c>
      <c r="D45" s="80">
        <v>22</v>
      </c>
      <c r="E45" s="81" t="str">
        <f t="shared" si="8"/>
        <v>Путь С-&gt;З</v>
      </c>
      <c r="F45" s="82">
        <f t="shared" si="4"/>
        <v>14</v>
      </c>
      <c r="G45" s="81">
        <f t="shared" si="5"/>
        <v>43575</v>
      </c>
      <c r="H45" s="83" t="str">
        <f t="shared" si="9"/>
        <v>С+9</v>
      </c>
      <c r="I45" s="83">
        <f t="shared" si="10"/>
        <v>17</v>
      </c>
      <c r="J45" s="84">
        <f t="shared" si="11"/>
        <v>42950</v>
      </c>
    </row>
    <row r="46" spans="1:10" x14ac:dyDescent="0.3">
      <c r="A46" s="86" t="s">
        <v>141</v>
      </c>
      <c r="B46" s="79" t="s">
        <v>112</v>
      </c>
      <c r="C46" s="79" t="s">
        <v>112</v>
      </c>
      <c r="D46" s="80">
        <v>22</v>
      </c>
      <c r="E46" s="81" t="str">
        <f t="shared" si="8"/>
        <v>Путь С-&gt;З</v>
      </c>
      <c r="F46" s="82">
        <f t="shared" si="4"/>
        <v>14</v>
      </c>
      <c r="G46" s="81">
        <f t="shared" si="5"/>
        <v>43575</v>
      </c>
      <c r="H46" s="83" t="str">
        <f t="shared" si="9"/>
        <v>С+9</v>
      </c>
      <c r="I46" s="83">
        <f t="shared" si="10"/>
        <v>17</v>
      </c>
      <c r="J46" s="84">
        <f t="shared" si="11"/>
        <v>42950</v>
      </c>
    </row>
    <row r="47" spans="1:10" x14ac:dyDescent="0.3">
      <c r="A47" s="86" t="s">
        <v>142</v>
      </c>
      <c r="B47" s="79" t="s">
        <v>90</v>
      </c>
      <c r="C47" s="79" t="s">
        <v>112</v>
      </c>
      <c r="D47" s="85">
        <v>23</v>
      </c>
      <c r="E47" s="81" t="str">
        <f t="shared" si="8"/>
        <v>Путь С-&gt;З</v>
      </c>
      <c r="F47" s="82">
        <f t="shared" si="4"/>
        <v>13</v>
      </c>
      <c r="G47" s="81">
        <f t="shared" si="5"/>
        <v>43576</v>
      </c>
      <c r="H47" s="83" t="str">
        <f t="shared" si="9"/>
        <v>С+10</v>
      </c>
      <c r="I47" s="83">
        <f t="shared" si="10"/>
        <v>18</v>
      </c>
      <c r="J47" s="84">
        <f t="shared" si="11"/>
        <v>42957</v>
      </c>
    </row>
    <row r="48" spans="1:10" x14ac:dyDescent="0.3">
      <c r="A48" s="86" t="s">
        <v>143</v>
      </c>
      <c r="B48" s="79" t="s">
        <v>97</v>
      </c>
      <c r="C48" s="79" t="s">
        <v>88</v>
      </c>
      <c r="D48" s="85">
        <v>23</v>
      </c>
      <c r="E48" s="81" t="str">
        <f t="shared" si="8"/>
        <v>Путь С-&gt;З</v>
      </c>
      <c r="F48" s="82">
        <f t="shared" si="4"/>
        <v>13</v>
      </c>
      <c r="G48" s="81">
        <f t="shared" si="5"/>
        <v>43576</v>
      </c>
      <c r="H48" s="83" t="str">
        <f t="shared" si="9"/>
        <v>С+10</v>
      </c>
      <c r="I48" s="83">
        <f t="shared" si="10"/>
        <v>18</v>
      </c>
      <c r="J48" s="84">
        <f t="shared" si="11"/>
        <v>42957</v>
      </c>
    </row>
    <row r="49" spans="1:10" x14ac:dyDescent="0.3">
      <c r="A49" s="86" t="s">
        <v>144</v>
      </c>
      <c r="B49" s="79" t="s">
        <v>145</v>
      </c>
      <c r="C49" s="79" t="s">
        <v>88</v>
      </c>
      <c r="D49" s="85">
        <v>23</v>
      </c>
      <c r="E49" s="81" t="str">
        <f t="shared" si="8"/>
        <v>Путь С-&gt;З</v>
      </c>
      <c r="F49" s="82">
        <f t="shared" si="4"/>
        <v>13</v>
      </c>
      <c r="G49" s="81">
        <f t="shared" si="5"/>
        <v>43576</v>
      </c>
      <c r="H49" s="83" t="str">
        <f t="shared" si="9"/>
        <v>С+10</v>
      </c>
      <c r="I49" s="83">
        <f t="shared" si="10"/>
        <v>18</v>
      </c>
      <c r="J49" s="84">
        <f t="shared" si="11"/>
        <v>42957</v>
      </c>
    </row>
    <row r="50" spans="1:10" x14ac:dyDescent="0.3">
      <c r="A50" s="86" t="s">
        <v>146</v>
      </c>
      <c r="B50" s="79" t="s">
        <v>84</v>
      </c>
      <c r="C50" s="79" t="s">
        <v>88</v>
      </c>
      <c r="D50" s="85">
        <v>24</v>
      </c>
      <c r="E50" s="81" t="str">
        <f t="shared" si="8"/>
        <v>Путь С-&gt;З</v>
      </c>
      <c r="F50" s="82">
        <f t="shared" si="4"/>
        <v>12</v>
      </c>
      <c r="G50" s="81">
        <f t="shared" si="5"/>
        <v>43577</v>
      </c>
      <c r="H50" s="83" t="str">
        <f t="shared" si="9"/>
        <v>С+11</v>
      </c>
      <c r="I50" s="83">
        <f t="shared" si="10"/>
        <v>19</v>
      </c>
      <c r="J50" s="84">
        <f t="shared" si="11"/>
        <v>42964</v>
      </c>
    </row>
    <row r="51" spans="1:10" x14ac:dyDescent="0.3">
      <c r="A51" s="94" t="s">
        <v>147</v>
      </c>
      <c r="B51" s="95" t="s">
        <v>87</v>
      </c>
      <c r="C51" s="95" t="s">
        <v>100</v>
      </c>
      <c r="D51" s="96" t="s">
        <v>148</v>
      </c>
      <c r="E51" s="81" t="str">
        <f t="shared" si="8"/>
        <v>Север</v>
      </c>
      <c r="F51" s="82">
        <f t="shared" si="4"/>
        <v>22</v>
      </c>
      <c r="G51" s="97">
        <f t="shared" si="5"/>
        <v>43567</v>
      </c>
      <c r="H51" s="83" t="str">
        <f t="shared" si="9"/>
        <v>С+1</v>
      </c>
      <c r="I51" s="83">
        <f t="shared" si="10"/>
        <v>9</v>
      </c>
      <c r="J51" s="84">
        <f t="shared" si="11"/>
        <v>42819</v>
      </c>
    </row>
    <row r="52" spans="1:10" x14ac:dyDescent="0.3">
      <c r="A52" s="86" t="s">
        <v>149</v>
      </c>
      <c r="B52" s="79" t="s">
        <v>123</v>
      </c>
      <c r="C52" s="79" t="s">
        <v>88</v>
      </c>
      <c r="D52" s="85">
        <v>25</v>
      </c>
      <c r="E52" s="81" t="str">
        <f t="shared" si="8"/>
        <v>Запад</v>
      </c>
      <c r="F52" s="82">
        <f t="shared" si="4"/>
        <v>11</v>
      </c>
      <c r="G52" s="81">
        <f t="shared" si="5"/>
        <v>43578</v>
      </c>
      <c r="H52" s="83" t="str">
        <f t="shared" si="9"/>
        <v>ЗА+1</v>
      </c>
      <c r="I52" s="83">
        <f t="shared" si="10"/>
        <v>20</v>
      </c>
      <c r="J52" s="84">
        <f t="shared" si="11"/>
        <v>42988</v>
      </c>
    </row>
    <row r="53" spans="1:10" x14ac:dyDescent="0.3">
      <c r="A53" s="86" t="s">
        <v>150</v>
      </c>
      <c r="B53" s="79" t="s">
        <v>87</v>
      </c>
      <c r="C53" s="79" t="s">
        <v>88</v>
      </c>
      <c r="D53" s="85">
        <v>26</v>
      </c>
      <c r="E53" s="81" t="str">
        <f t="shared" si="8"/>
        <v>Запад</v>
      </c>
      <c r="F53" s="82">
        <f t="shared" si="4"/>
        <v>11</v>
      </c>
      <c r="G53" s="81">
        <f t="shared" ref="G53" si="13">xxx+I53</f>
        <v>43578</v>
      </c>
      <c r="H53" s="83" t="str">
        <f t="shared" si="9"/>
        <v>ЗА+1</v>
      </c>
      <c r="I53" s="83">
        <f t="shared" si="10"/>
        <v>20</v>
      </c>
      <c r="J53" s="84">
        <f t="shared" si="11"/>
        <v>43009</v>
      </c>
    </row>
    <row r="54" spans="1:10" x14ac:dyDescent="0.3">
      <c r="A54" s="98" t="s">
        <v>151</v>
      </c>
      <c r="B54" s="99" t="s">
        <v>97</v>
      </c>
      <c r="C54" s="99" t="s">
        <v>88</v>
      </c>
      <c r="D54" s="100">
        <v>28</v>
      </c>
      <c r="E54" s="81" t="str">
        <f t="shared" si="8"/>
        <v>Запад</v>
      </c>
      <c r="F54" s="82">
        <f t="shared" si="4"/>
        <v>10</v>
      </c>
      <c r="G54" s="81">
        <f t="shared" ref="G54:G55" si="14">xxx+I54</f>
        <v>43579</v>
      </c>
      <c r="H54" s="83" t="str">
        <f t="shared" si="9"/>
        <v>ЗА+2</v>
      </c>
      <c r="I54" s="83">
        <f t="shared" si="10"/>
        <v>21</v>
      </c>
      <c r="J54" s="84">
        <f t="shared" si="11"/>
        <v>43030</v>
      </c>
    </row>
    <row r="55" spans="1:10" x14ac:dyDescent="0.3">
      <c r="A55" s="98" t="s">
        <v>152</v>
      </c>
      <c r="B55" s="99" t="s">
        <v>153</v>
      </c>
      <c r="C55" s="99" t="s">
        <v>154</v>
      </c>
      <c r="D55" s="100">
        <v>28</v>
      </c>
      <c r="E55" s="81" t="str">
        <f t="shared" si="8"/>
        <v>Запад</v>
      </c>
      <c r="F55" s="82">
        <f t="shared" si="4"/>
        <v>10</v>
      </c>
      <c r="G55" s="81">
        <f t="shared" si="14"/>
        <v>43579</v>
      </c>
      <c r="H55" s="83" t="str">
        <f t="shared" si="9"/>
        <v>ЗА+2</v>
      </c>
      <c r="I55" s="83">
        <f t="shared" si="10"/>
        <v>21</v>
      </c>
      <c r="J55" s="84">
        <f t="shared" si="11"/>
        <v>43030</v>
      </c>
    </row>
    <row r="56" spans="1:10" x14ac:dyDescent="0.3">
      <c r="A56" s="98" t="s">
        <v>155</v>
      </c>
      <c r="B56" s="99" t="s">
        <v>145</v>
      </c>
      <c r="C56" s="99" t="s">
        <v>88</v>
      </c>
      <c r="D56" s="100">
        <v>28</v>
      </c>
      <c r="E56" s="81" t="str">
        <f t="shared" si="8"/>
        <v>Запад</v>
      </c>
      <c r="F56" s="82">
        <f t="shared" si="4"/>
        <v>10</v>
      </c>
      <c r="G56" s="81">
        <f t="shared" ref="G56:G58" si="15">xxx+I56</f>
        <v>43579</v>
      </c>
      <c r="H56" s="83" t="str">
        <f t="shared" si="9"/>
        <v>ЗА+2</v>
      </c>
      <c r="I56" s="83">
        <f t="shared" si="10"/>
        <v>21</v>
      </c>
      <c r="J56" s="84">
        <f t="shared" si="11"/>
        <v>43030</v>
      </c>
    </row>
    <row r="57" spans="1:10" x14ac:dyDescent="0.3">
      <c r="A57" s="98" t="s">
        <v>156</v>
      </c>
      <c r="B57" s="99" t="s">
        <v>112</v>
      </c>
      <c r="C57" s="99" t="s">
        <v>88</v>
      </c>
      <c r="D57" s="100">
        <v>29</v>
      </c>
      <c r="E57" s="81" t="str">
        <f t="shared" si="8"/>
        <v>Запад</v>
      </c>
      <c r="F57" s="82">
        <f t="shared" si="4"/>
        <v>10</v>
      </c>
      <c r="G57" s="81">
        <f>xxx+I57</f>
        <v>43579</v>
      </c>
      <c r="H57" s="83" t="str">
        <f t="shared" si="9"/>
        <v>ЗА+2</v>
      </c>
      <c r="I57" s="83">
        <f t="shared" si="10"/>
        <v>21</v>
      </c>
      <c r="J57" s="84">
        <f t="shared" si="11"/>
        <v>43036</v>
      </c>
    </row>
    <row r="58" spans="1:10" x14ac:dyDescent="0.3">
      <c r="A58" s="98" t="s">
        <v>157</v>
      </c>
      <c r="B58" s="99" t="s">
        <v>154</v>
      </c>
      <c r="C58" s="99" t="s">
        <v>88</v>
      </c>
      <c r="D58" s="100">
        <v>29</v>
      </c>
      <c r="E58" s="81" t="str">
        <f t="shared" si="8"/>
        <v>Запад</v>
      </c>
      <c r="F58" s="82">
        <f t="shared" si="4"/>
        <v>10</v>
      </c>
      <c r="G58" s="81">
        <f t="shared" si="15"/>
        <v>43579</v>
      </c>
      <c r="H58" s="83" t="str">
        <f t="shared" si="9"/>
        <v>ЗА+2</v>
      </c>
      <c r="I58" s="83">
        <f t="shared" si="10"/>
        <v>21</v>
      </c>
      <c r="J58" s="84">
        <f t="shared" si="11"/>
        <v>43036</v>
      </c>
    </row>
    <row r="59" spans="1:10" x14ac:dyDescent="0.3">
      <c r="A59" s="98" t="s">
        <v>158</v>
      </c>
      <c r="B59" s="99" t="s">
        <v>87</v>
      </c>
      <c r="C59" s="99" t="s">
        <v>88</v>
      </c>
      <c r="D59" s="100">
        <v>30</v>
      </c>
      <c r="E59" s="81" t="str">
        <f t="shared" si="8"/>
        <v>Запад</v>
      </c>
      <c r="F59" s="82">
        <f t="shared" si="4"/>
        <v>9</v>
      </c>
      <c r="G59" s="81">
        <f t="shared" ref="G59" si="16">xxx+I59</f>
        <v>43580</v>
      </c>
      <c r="H59" s="83" t="str">
        <f t="shared" si="9"/>
        <v>ЗА+3</v>
      </c>
      <c r="I59" s="83">
        <f t="shared" si="10"/>
        <v>22</v>
      </c>
      <c r="J59" s="84">
        <f t="shared" si="11"/>
        <v>43057</v>
      </c>
    </row>
    <row r="60" spans="1:10" x14ac:dyDescent="0.3">
      <c r="A60" s="98" t="s">
        <v>159</v>
      </c>
      <c r="B60" s="99" t="s">
        <v>87</v>
      </c>
      <c r="C60" s="99" t="s">
        <v>88</v>
      </c>
      <c r="D60" s="100">
        <v>30</v>
      </c>
      <c r="E60" s="81" t="str">
        <f t="shared" si="8"/>
        <v>Запад</v>
      </c>
      <c r="F60" s="82">
        <f t="shared" si="4"/>
        <v>9</v>
      </c>
      <c r="G60" s="81">
        <f t="shared" ref="G60:G72" si="17">xxx+I60</f>
        <v>43580</v>
      </c>
      <c r="H60" s="83" t="str">
        <f t="shared" si="9"/>
        <v>ЗА+3</v>
      </c>
      <c r="I60" s="83">
        <f t="shared" si="10"/>
        <v>22</v>
      </c>
      <c r="J60" s="84">
        <f t="shared" si="11"/>
        <v>43057</v>
      </c>
    </row>
    <row r="61" spans="1:10" x14ac:dyDescent="0.3">
      <c r="A61" s="98" t="s">
        <v>160</v>
      </c>
      <c r="B61" s="99" t="s">
        <v>92</v>
      </c>
      <c r="C61" s="99" t="s">
        <v>88</v>
      </c>
      <c r="D61" s="100">
        <v>31</v>
      </c>
      <c r="E61" s="81" t="str">
        <f t="shared" si="8"/>
        <v>Запад</v>
      </c>
      <c r="F61" s="82">
        <f t="shared" si="4"/>
        <v>9</v>
      </c>
      <c r="G61" s="81">
        <f t="shared" ref="G61" si="18">xxx+I61</f>
        <v>43580</v>
      </c>
      <c r="H61" s="83" t="str">
        <f t="shared" si="9"/>
        <v>ЗА+3</v>
      </c>
      <c r="I61" s="83">
        <f t="shared" si="10"/>
        <v>22</v>
      </c>
      <c r="J61" s="84">
        <f t="shared" si="11"/>
        <v>43071</v>
      </c>
    </row>
    <row r="62" spans="1:10" x14ac:dyDescent="0.3">
      <c r="A62" s="98" t="s">
        <v>161</v>
      </c>
      <c r="B62" s="99" t="s">
        <v>112</v>
      </c>
      <c r="C62" s="99" t="s">
        <v>112</v>
      </c>
      <c r="D62" s="100">
        <v>32</v>
      </c>
      <c r="E62" s="81" t="str">
        <f t="shared" si="8"/>
        <v>Запад</v>
      </c>
      <c r="F62" s="82">
        <f t="shared" si="4"/>
        <v>8</v>
      </c>
      <c r="G62" s="81">
        <f>xxx+I62</f>
        <v>43581</v>
      </c>
      <c r="H62" s="83" t="str">
        <f t="shared" si="9"/>
        <v>ЗА+4</v>
      </c>
      <c r="I62" s="83">
        <f t="shared" si="10"/>
        <v>23</v>
      </c>
      <c r="J62" s="84">
        <f t="shared" si="11"/>
        <v>43092</v>
      </c>
    </row>
    <row r="63" spans="1:10" x14ac:dyDescent="0.3">
      <c r="A63" s="98" t="s">
        <v>162</v>
      </c>
      <c r="B63" s="99" t="s">
        <v>112</v>
      </c>
      <c r="C63" s="99" t="s">
        <v>112</v>
      </c>
      <c r="D63" s="100">
        <v>32</v>
      </c>
      <c r="E63" s="81" t="str">
        <f t="shared" si="8"/>
        <v>Запад</v>
      </c>
      <c r="F63" s="82">
        <f t="shared" si="4"/>
        <v>8</v>
      </c>
      <c r="G63" s="81">
        <f t="shared" si="17"/>
        <v>43581</v>
      </c>
      <c r="H63" s="83" t="str">
        <f t="shared" si="9"/>
        <v>ЗА+4</v>
      </c>
      <c r="I63" s="83">
        <f t="shared" si="10"/>
        <v>23</v>
      </c>
      <c r="J63" s="84">
        <f t="shared" si="11"/>
        <v>43092</v>
      </c>
    </row>
    <row r="64" spans="1:10" x14ac:dyDescent="0.3">
      <c r="A64" s="98" t="s">
        <v>163</v>
      </c>
      <c r="B64" s="99" t="s">
        <v>154</v>
      </c>
      <c r="C64" s="99" t="s">
        <v>88</v>
      </c>
      <c r="D64" s="100">
        <v>32</v>
      </c>
      <c r="E64" s="81" t="str">
        <f t="shared" si="8"/>
        <v>Запад</v>
      </c>
      <c r="F64" s="82">
        <f t="shared" si="4"/>
        <v>8</v>
      </c>
      <c r="G64" s="81">
        <f t="shared" si="17"/>
        <v>43581</v>
      </c>
      <c r="H64" s="83" t="str">
        <f t="shared" si="9"/>
        <v>ЗА+4</v>
      </c>
      <c r="I64" s="83">
        <f t="shared" si="10"/>
        <v>23</v>
      </c>
      <c r="J64" s="84">
        <f t="shared" si="11"/>
        <v>43092</v>
      </c>
    </row>
    <row r="65" spans="1:10" x14ac:dyDescent="0.3">
      <c r="A65" s="98" t="s">
        <v>164</v>
      </c>
      <c r="B65" s="99" t="s">
        <v>90</v>
      </c>
      <c r="C65" s="99" t="s">
        <v>88</v>
      </c>
      <c r="D65" s="100">
        <v>33</v>
      </c>
      <c r="E65" s="81" t="str">
        <f t="shared" si="8"/>
        <v>Запад</v>
      </c>
      <c r="F65" s="82">
        <f t="shared" si="4"/>
        <v>8</v>
      </c>
      <c r="G65" s="81">
        <f t="shared" si="17"/>
        <v>43581</v>
      </c>
      <c r="H65" s="83" t="str">
        <f t="shared" si="9"/>
        <v>ЗА+4</v>
      </c>
      <c r="I65" s="83">
        <f t="shared" si="10"/>
        <v>23</v>
      </c>
      <c r="J65" s="84">
        <f t="shared" si="11"/>
        <v>43107</v>
      </c>
    </row>
    <row r="66" spans="1:10" x14ac:dyDescent="0.3">
      <c r="A66" s="98" t="s">
        <v>165</v>
      </c>
      <c r="B66" s="99" t="s">
        <v>105</v>
      </c>
      <c r="C66" s="99" t="s">
        <v>88</v>
      </c>
      <c r="D66" s="100">
        <v>33</v>
      </c>
      <c r="E66" s="81" t="str">
        <f t="shared" si="8"/>
        <v>Запад</v>
      </c>
      <c r="F66" s="82">
        <f t="shared" si="4"/>
        <v>8</v>
      </c>
      <c r="G66" s="81">
        <f t="shared" si="17"/>
        <v>43581</v>
      </c>
      <c r="H66" s="83" t="str">
        <f t="shared" si="9"/>
        <v>ЗА+4</v>
      </c>
      <c r="I66" s="83">
        <f t="shared" si="10"/>
        <v>23</v>
      </c>
      <c r="J66" s="84">
        <f t="shared" si="11"/>
        <v>43107</v>
      </c>
    </row>
    <row r="67" spans="1:10" x14ac:dyDescent="0.3">
      <c r="A67" s="98" t="s">
        <v>166</v>
      </c>
      <c r="B67" s="99" t="s">
        <v>114</v>
      </c>
      <c r="C67" s="99" t="s">
        <v>167</v>
      </c>
      <c r="D67" s="100">
        <v>33</v>
      </c>
      <c r="E67" s="81" t="str">
        <f t="shared" si="8"/>
        <v>Запад</v>
      </c>
      <c r="F67" s="82">
        <f t="shared" si="4"/>
        <v>8</v>
      </c>
      <c r="G67" s="81">
        <f t="shared" si="17"/>
        <v>43581</v>
      </c>
      <c r="H67" s="83" t="str">
        <f t="shared" si="9"/>
        <v>ЗА+4</v>
      </c>
      <c r="I67" s="83">
        <f t="shared" si="10"/>
        <v>23</v>
      </c>
      <c r="J67" s="84">
        <f t="shared" si="11"/>
        <v>43107</v>
      </c>
    </row>
    <row r="68" spans="1:10" x14ac:dyDescent="0.3">
      <c r="A68" t="s">
        <v>168</v>
      </c>
      <c r="B68" s="99" t="s">
        <v>112</v>
      </c>
      <c r="C68" s="99" t="s">
        <v>169</v>
      </c>
      <c r="D68" s="100">
        <v>34</v>
      </c>
      <c r="E68" s="81" t="str">
        <f t="shared" ref="E68:E99" si="19">IFERROR(VLOOKUP($D68,game,4,0),VLOOKUP(VALUE(LEFT($D68,2)),game,4,0))</f>
        <v>Запад</v>
      </c>
      <c r="F68" s="82">
        <f t="shared" si="4"/>
        <v>7</v>
      </c>
      <c r="G68" s="81">
        <f t="shared" si="17"/>
        <v>43582</v>
      </c>
      <c r="H68" s="83" t="str">
        <f t="shared" si="9"/>
        <v>ЗА+5</v>
      </c>
      <c r="I68" s="83">
        <f t="shared" si="10"/>
        <v>24</v>
      </c>
      <c r="J68" s="84">
        <f t="shared" si="11"/>
        <v>43125</v>
      </c>
    </row>
    <row r="69" spans="1:10" x14ac:dyDescent="0.3">
      <c r="A69" s="98" t="s">
        <v>170</v>
      </c>
      <c r="B69" s="99" t="s">
        <v>97</v>
      </c>
      <c r="C69" s="99" t="s">
        <v>171</v>
      </c>
      <c r="D69" s="100">
        <v>34</v>
      </c>
      <c r="E69" s="81" t="str">
        <f t="shared" si="19"/>
        <v>Запад</v>
      </c>
      <c r="F69" s="82">
        <f t="shared" si="4"/>
        <v>7</v>
      </c>
      <c r="G69" s="81">
        <f t="shared" si="17"/>
        <v>43582</v>
      </c>
      <c r="H69" s="83" t="str">
        <f t="shared" si="9"/>
        <v>ЗА+5</v>
      </c>
      <c r="I69" s="83">
        <f t="shared" ref="I69:I99" si="20">IFERROR(VLOOKUP($D69,game,9,0),VLOOKUP(VALUE(LEFT($D69,2)),game,9,0))</f>
        <v>24</v>
      </c>
      <c r="J69" s="84">
        <f t="shared" si="11"/>
        <v>43125</v>
      </c>
    </row>
    <row r="70" spans="1:10" x14ac:dyDescent="0.3">
      <c r="A70" s="98" t="s">
        <v>172</v>
      </c>
      <c r="B70" s="99" t="s">
        <v>121</v>
      </c>
      <c r="C70" s="99" t="s">
        <v>88</v>
      </c>
      <c r="D70" s="100">
        <v>34</v>
      </c>
      <c r="E70" s="81" t="str">
        <f t="shared" si="19"/>
        <v>Запад</v>
      </c>
      <c r="F70" s="82">
        <f t="shared" ref="F70:F97" si="21">$G$5-G70</f>
        <v>7</v>
      </c>
      <c r="G70" s="81">
        <f t="shared" si="17"/>
        <v>43582</v>
      </c>
      <c r="H70" s="83" t="str">
        <f t="shared" si="9"/>
        <v>ЗА+5</v>
      </c>
      <c r="I70" s="83">
        <f t="shared" si="20"/>
        <v>24</v>
      </c>
      <c r="J70" s="84">
        <f t="shared" si="11"/>
        <v>43125</v>
      </c>
    </row>
    <row r="71" spans="1:10" x14ac:dyDescent="0.3">
      <c r="A71" t="s">
        <v>173</v>
      </c>
      <c r="B71" s="99" t="s">
        <v>153</v>
      </c>
      <c r="C71" s="99" t="s">
        <v>154</v>
      </c>
      <c r="D71" s="100">
        <v>35</v>
      </c>
      <c r="E71" s="81" t="str">
        <f t="shared" si="19"/>
        <v>Запад</v>
      </c>
      <c r="F71" s="82">
        <f t="shared" si="21"/>
        <v>7</v>
      </c>
      <c r="G71" s="81">
        <f t="shared" si="17"/>
        <v>43582</v>
      </c>
      <c r="H71" s="83" t="str">
        <f t="shared" si="9"/>
        <v>ЗА+5</v>
      </c>
      <c r="I71" s="83">
        <f t="shared" si="20"/>
        <v>24</v>
      </c>
      <c r="J71" s="84">
        <f t="shared" si="11"/>
        <v>43136</v>
      </c>
    </row>
    <row r="72" spans="1:10" x14ac:dyDescent="0.3">
      <c r="A72" s="98" t="s">
        <v>174</v>
      </c>
      <c r="B72" s="99" t="s">
        <v>153</v>
      </c>
      <c r="C72" s="99" t="s">
        <v>154</v>
      </c>
      <c r="D72" s="100">
        <v>35</v>
      </c>
      <c r="E72" s="81" t="str">
        <f t="shared" si="19"/>
        <v>Запад</v>
      </c>
      <c r="F72" s="82">
        <f t="shared" si="21"/>
        <v>7</v>
      </c>
      <c r="G72" s="81">
        <f t="shared" si="17"/>
        <v>43582</v>
      </c>
      <c r="H72" s="83" t="str">
        <f t="shared" si="9"/>
        <v>ЗА+5</v>
      </c>
      <c r="I72" s="83">
        <f t="shared" si="20"/>
        <v>24</v>
      </c>
      <c r="J72" s="84">
        <f t="shared" si="11"/>
        <v>43136</v>
      </c>
    </row>
    <row r="73" spans="1:10" x14ac:dyDescent="0.3">
      <c r="A73" s="98" t="s">
        <v>175</v>
      </c>
      <c r="B73" s="99" t="s">
        <v>97</v>
      </c>
      <c r="C73" s="99" t="s">
        <v>88</v>
      </c>
      <c r="D73" s="100">
        <v>36</v>
      </c>
      <c r="E73" s="81" t="str">
        <f t="shared" si="19"/>
        <v>Запад</v>
      </c>
      <c r="F73" s="82">
        <f>$G$5-G73</f>
        <v>6</v>
      </c>
      <c r="G73" s="81">
        <f>xxx+I73</f>
        <v>43583</v>
      </c>
      <c r="H73" s="83" t="str">
        <f>IFERROR(VLOOKUP($D73,game,6,0),VLOOKUP(VALUE(LEFT($D73,2)),game,6,0))</f>
        <v>ЗА+6</v>
      </c>
      <c r="I73" s="83">
        <f t="shared" si="20"/>
        <v>25</v>
      </c>
      <c r="J73" s="84">
        <f>IFERROR(VLOOKUP($D73,game,2,0),VLOOKUP(VALUE(LEFT($D73,2)),game,2,0))</f>
        <v>43142</v>
      </c>
    </row>
    <row r="74" spans="1:10" x14ac:dyDescent="0.3">
      <c r="A74" s="98" t="s">
        <v>176</v>
      </c>
      <c r="B74" s="99" t="s">
        <v>145</v>
      </c>
      <c r="C74" s="99" t="s">
        <v>88</v>
      </c>
      <c r="D74" s="100">
        <v>37</v>
      </c>
      <c r="E74" s="81" t="str">
        <f t="shared" si="19"/>
        <v>Запад</v>
      </c>
      <c r="F74" s="82">
        <f t="shared" ref="F74:F77" si="22">$G$5-G74</f>
        <v>6</v>
      </c>
      <c r="G74" s="81">
        <f t="shared" ref="G74:G81" si="23">xxx+I74</f>
        <v>43583</v>
      </c>
      <c r="H74" s="83" t="str">
        <f t="shared" si="9"/>
        <v>ЗА+6</v>
      </c>
      <c r="I74" s="83">
        <f t="shared" si="20"/>
        <v>25</v>
      </c>
      <c r="J74" s="84">
        <f t="shared" si="11"/>
        <v>43147</v>
      </c>
    </row>
    <row r="75" spans="1:10" x14ac:dyDescent="0.3">
      <c r="A75" s="98" t="s">
        <v>177</v>
      </c>
      <c r="B75" s="99" t="s">
        <v>90</v>
      </c>
      <c r="C75" s="99" t="s">
        <v>178</v>
      </c>
      <c r="D75" s="100">
        <v>37</v>
      </c>
      <c r="E75" s="81" t="str">
        <f t="shared" si="19"/>
        <v>Запад</v>
      </c>
      <c r="F75" s="82">
        <f t="shared" si="22"/>
        <v>6</v>
      </c>
      <c r="G75" s="81">
        <f t="shared" si="23"/>
        <v>43583</v>
      </c>
      <c r="H75" s="83" t="str">
        <f t="shared" si="9"/>
        <v>ЗА+6</v>
      </c>
      <c r="I75" s="83">
        <f t="shared" si="20"/>
        <v>25</v>
      </c>
      <c r="J75" s="84">
        <f t="shared" si="11"/>
        <v>43147</v>
      </c>
    </row>
    <row r="76" spans="1:10" x14ac:dyDescent="0.3">
      <c r="A76" s="98" t="s">
        <v>179</v>
      </c>
      <c r="B76" s="99" t="s">
        <v>114</v>
      </c>
      <c r="C76" s="99" t="s">
        <v>88</v>
      </c>
      <c r="D76" s="100">
        <v>37</v>
      </c>
      <c r="E76" s="81" t="str">
        <f t="shared" si="19"/>
        <v>Запад</v>
      </c>
      <c r="F76" s="82">
        <f t="shared" si="22"/>
        <v>6</v>
      </c>
      <c r="G76" s="81">
        <f t="shared" si="23"/>
        <v>43583</v>
      </c>
      <c r="H76" s="83" t="str">
        <f t="shared" si="9"/>
        <v>ЗА+6</v>
      </c>
      <c r="I76" s="83">
        <f t="shared" si="20"/>
        <v>25</v>
      </c>
      <c r="J76" s="84">
        <f t="shared" si="11"/>
        <v>43147</v>
      </c>
    </row>
    <row r="77" spans="1:10" x14ac:dyDescent="0.3">
      <c r="A77" s="98" t="s">
        <v>180</v>
      </c>
      <c r="B77" s="99" t="s">
        <v>145</v>
      </c>
      <c r="C77" s="99" t="s">
        <v>181</v>
      </c>
      <c r="D77" s="100">
        <v>37</v>
      </c>
      <c r="E77" s="81" t="str">
        <f t="shared" si="19"/>
        <v>Запад</v>
      </c>
      <c r="F77" s="82">
        <f t="shared" si="22"/>
        <v>6</v>
      </c>
      <c r="G77" s="81">
        <f t="shared" si="23"/>
        <v>43583</v>
      </c>
      <c r="H77" s="83" t="str">
        <f t="shared" si="9"/>
        <v>ЗА+6</v>
      </c>
      <c r="I77" s="83">
        <f t="shared" si="20"/>
        <v>25</v>
      </c>
      <c r="J77" s="84">
        <f t="shared" si="11"/>
        <v>43147</v>
      </c>
    </row>
    <row r="78" spans="1:10" x14ac:dyDescent="0.3">
      <c r="A78" t="s">
        <v>182</v>
      </c>
      <c r="B78" s="99" t="s">
        <v>154</v>
      </c>
      <c r="C78" s="99" t="s">
        <v>115</v>
      </c>
      <c r="D78" s="100">
        <v>37</v>
      </c>
      <c r="E78" s="81" t="str">
        <f t="shared" si="19"/>
        <v>Запад</v>
      </c>
      <c r="F78" s="82">
        <f>$G$5-G78</f>
        <v>6</v>
      </c>
      <c r="G78" s="81">
        <f t="shared" si="23"/>
        <v>43583</v>
      </c>
      <c r="H78" s="83" t="str">
        <f>IFERROR(VLOOKUP($D78,game,6,0),VLOOKUP(VALUE(LEFT($D78,2)),game,6,0))</f>
        <v>ЗА+6</v>
      </c>
      <c r="I78" s="83">
        <f t="shared" si="20"/>
        <v>25</v>
      </c>
      <c r="J78" s="84">
        <f>IFERROR(VLOOKUP($D78,game,2,0),VLOOKUP(VALUE(LEFT($D78,2)),game,2,0))</f>
        <v>43147</v>
      </c>
    </row>
    <row r="79" spans="1:10" x14ac:dyDescent="0.3">
      <c r="A79" t="s">
        <v>183</v>
      </c>
      <c r="B79" s="99" t="s">
        <v>92</v>
      </c>
      <c r="C79" s="99" t="s">
        <v>184</v>
      </c>
      <c r="D79" s="100">
        <v>37</v>
      </c>
      <c r="E79" s="81" t="str">
        <f t="shared" si="19"/>
        <v>Запад</v>
      </c>
      <c r="F79" s="82">
        <f t="shared" si="21"/>
        <v>6</v>
      </c>
      <c r="G79" s="81">
        <f t="shared" si="23"/>
        <v>43583</v>
      </c>
      <c r="H79" s="83" t="str">
        <f t="shared" si="9"/>
        <v>ЗА+6</v>
      </c>
      <c r="I79" s="83">
        <f t="shared" si="20"/>
        <v>25</v>
      </c>
      <c r="J79" s="84">
        <f t="shared" si="11"/>
        <v>43147</v>
      </c>
    </row>
    <row r="80" spans="1:10" x14ac:dyDescent="0.3">
      <c r="A80" s="98" t="s">
        <v>185</v>
      </c>
      <c r="B80" s="99" t="s">
        <v>186</v>
      </c>
      <c r="C80" s="99"/>
      <c r="D80" s="100">
        <v>37</v>
      </c>
      <c r="E80" s="81" t="str">
        <f t="shared" si="19"/>
        <v>Запад</v>
      </c>
      <c r="F80" s="82">
        <f t="shared" si="21"/>
        <v>6</v>
      </c>
      <c r="G80" s="81">
        <f t="shared" si="23"/>
        <v>43583</v>
      </c>
      <c r="H80" s="83" t="str">
        <f t="shared" si="9"/>
        <v>ЗА+6</v>
      </c>
      <c r="I80" s="83">
        <f t="shared" si="20"/>
        <v>25</v>
      </c>
      <c r="J80" s="84">
        <f t="shared" si="11"/>
        <v>43147</v>
      </c>
    </row>
    <row r="81" spans="1:10" x14ac:dyDescent="0.3">
      <c r="A81" s="35" t="s">
        <v>187</v>
      </c>
      <c r="B81" s="95" t="s">
        <v>92</v>
      </c>
      <c r="C81" s="95" t="s">
        <v>100</v>
      </c>
      <c r="D81" s="101" t="s">
        <v>188</v>
      </c>
      <c r="E81" s="81" t="str">
        <f t="shared" si="19"/>
        <v>Запад</v>
      </c>
      <c r="F81" s="82">
        <f t="shared" si="21"/>
        <v>6</v>
      </c>
      <c r="G81" s="81">
        <f t="shared" si="23"/>
        <v>43583</v>
      </c>
      <c r="H81" s="83" t="str">
        <f t="shared" si="9"/>
        <v>ЗА+6</v>
      </c>
      <c r="I81" s="83">
        <f t="shared" si="20"/>
        <v>25</v>
      </c>
      <c r="J81" s="84">
        <f t="shared" si="11"/>
        <v>43147</v>
      </c>
    </row>
    <row r="82" spans="1:10" x14ac:dyDescent="0.3">
      <c r="A82" s="102" t="s">
        <v>189</v>
      </c>
      <c r="B82" s="103" t="s">
        <v>186</v>
      </c>
      <c r="C82" s="103" t="s">
        <v>88</v>
      </c>
      <c r="D82" s="104">
        <v>38</v>
      </c>
      <c r="E82" s="81" t="str">
        <f t="shared" si="19"/>
        <v>Путь З-&gt;Э</v>
      </c>
      <c r="F82" s="82">
        <f t="shared" si="21"/>
        <v>5</v>
      </c>
      <c r="G82" s="81">
        <v>43584</v>
      </c>
      <c r="H82" s="83" t="str">
        <f t="shared" si="9"/>
        <v>ЗА+7</v>
      </c>
      <c r="I82" s="83">
        <f t="shared" si="20"/>
        <v>26</v>
      </c>
      <c r="J82" s="84">
        <f t="shared" si="11"/>
        <v>43149</v>
      </c>
    </row>
    <row r="83" spans="1:10" x14ac:dyDescent="0.3">
      <c r="A83" s="102" t="s">
        <v>190</v>
      </c>
      <c r="B83" s="103" t="s">
        <v>121</v>
      </c>
      <c r="C83" s="103" t="s">
        <v>88</v>
      </c>
      <c r="D83" s="104">
        <v>38</v>
      </c>
      <c r="E83" s="81" t="str">
        <f t="shared" si="19"/>
        <v>Путь З-&gt;Э</v>
      </c>
      <c r="F83" s="82">
        <f t="shared" si="21"/>
        <v>5</v>
      </c>
      <c r="G83" s="81">
        <v>43584</v>
      </c>
      <c r="H83" s="83" t="str">
        <f t="shared" si="9"/>
        <v>ЗА+7</v>
      </c>
      <c r="I83" s="83">
        <f t="shared" si="20"/>
        <v>26</v>
      </c>
      <c r="J83" s="84">
        <f t="shared" si="11"/>
        <v>43149</v>
      </c>
    </row>
    <row r="84" spans="1:10" x14ac:dyDescent="0.3">
      <c r="A84" s="102" t="s">
        <v>191</v>
      </c>
      <c r="B84" s="103" t="s">
        <v>153</v>
      </c>
      <c r="C84" s="103" t="s">
        <v>192</v>
      </c>
      <c r="D84" s="104">
        <v>38</v>
      </c>
      <c r="E84" s="81" t="str">
        <f t="shared" si="19"/>
        <v>Путь З-&gt;Э</v>
      </c>
      <c r="F84" s="82">
        <f t="shared" si="21"/>
        <v>5</v>
      </c>
      <c r="G84" s="81">
        <v>43584</v>
      </c>
      <c r="H84" s="83" t="str">
        <f t="shared" si="9"/>
        <v>ЗА+7</v>
      </c>
      <c r="I84" s="83">
        <f t="shared" si="20"/>
        <v>26</v>
      </c>
      <c r="J84" s="84">
        <f t="shared" si="11"/>
        <v>43149</v>
      </c>
    </row>
    <row r="85" spans="1:10" x14ac:dyDescent="0.3">
      <c r="A85" t="s">
        <v>193</v>
      </c>
      <c r="B85" s="99" t="s">
        <v>153</v>
      </c>
      <c r="C85" s="99" t="s">
        <v>88</v>
      </c>
      <c r="D85" s="100">
        <v>38</v>
      </c>
      <c r="E85" s="81" t="str">
        <f t="shared" si="19"/>
        <v>Путь З-&gt;Э</v>
      </c>
      <c r="F85" s="82">
        <f t="shared" si="21"/>
        <v>5</v>
      </c>
      <c r="G85" s="81">
        <f t="shared" ref="G85:G86" si="24">xxx+I85</f>
        <v>43584</v>
      </c>
      <c r="H85" s="83" t="str">
        <f t="shared" si="9"/>
        <v>ЗА+7</v>
      </c>
      <c r="I85" s="83">
        <f t="shared" si="20"/>
        <v>26</v>
      </c>
      <c r="J85" s="84">
        <f t="shared" si="11"/>
        <v>43149</v>
      </c>
    </row>
    <row r="86" spans="1:10" x14ac:dyDescent="0.3">
      <c r="A86" t="s">
        <v>194</v>
      </c>
      <c r="B86" s="99" t="s">
        <v>145</v>
      </c>
      <c r="C86" s="99" t="s">
        <v>88</v>
      </c>
      <c r="D86" s="100">
        <v>38</v>
      </c>
      <c r="E86" s="81" t="str">
        <f t="shared" si="19"/>
        <v>Путь З-&gt;Э</v>
      </c>
      <c r="F86" s="82">
        <f t="shared" si="21"/>
        <v>5</v>
      </c>
      <c r="G86" s="81">
        <f t="shared" si="24"/>
        <v>43584</v>
      </c>
      <c r="H86" s="83" t="str">
        <f t="shared" si="9"/>
        <v>ЗА+7</v>
      </c>
      <c r="I86" s="83">
        <f t="shared" si="20"/>
        <v>26</v>
      </c>
      <c r="J86" s="84">
        <f t="shared" si="11"/>
        <v>43149</v>
      </c>
    </row>
    <row r="87" spans="1:10" x14ac:dyDescent="0.3">
      <c r="A87" t="s">
        <v>195</v>
      </c>
      <c r="B87" s="79" t="s">
        <v>84</v>
      </c>
      <c r="C87" s="99" t="s">
        <v>88</v>
      </c>
      <c r="D87" s="100">
        <v>39</v>
      </c>
      <c r="E87" s="81" t="str">
        <f t="shared" si="19"/>
        <v>Эльфин</v>
      </c>
      <c r="F87" s="82">
        <f t="shared" si="21"/>
        <v>3</v>
      </c>
      <c r="G87" s="81">
        <f t="shared" ref="G87:G91" si="25">xxx+I87</f>
        <v>43586</v>
      </c>
      <c r="H87" s="83" t="str">
        <f t="shared" si="9"/>
        <v>Ю+1</v>
      </c>
      <c r="I87" s="83">
        <f t="shared" si="20"/>
        <v>28</v>
      </c>
      <c r="J87" s="84">
        <f t="shared" si="11"/>
        <v>43154</v>
      </c>
    </row>
    <row r="88" spans="1:10" x14ac:dyDescent="0.3">
      <c r="A88" t="s">
        <v>196</v>
      </c>
      <c r="B88" s="99" t="s">
        <v>121</v>
      </c>
      <c r="C88" s="99" t="s">
        <v>88</v>
      </c>
      <c r="D88" s="100">
        <v>39</v>
      </c>
      <c r="E88" s="81" t="str">
        <f t="shared" si="19"/>
        <v>Эльфин</v>
      </c>
      <c r="F88" s="82">
        <f t="shared" si="21"/>
        <v>3</v>
      </c>
      <c r="G88" s="81">
        <f t="shared" si="25"/>
        <v>43586</v>
      </c>
      <c r="H88" s="83" t="str">
        <f t="shared" si="9"/>
        <v>Ю+1</v>
      </c>
      <c r="I88" s="83">
        <f t="shared" si="20"/>
        <v>28</v>
      </c>
      <c r="J88" s="84">
        <f t="shared" si="11"/>
        <v>43154</v>
      </c>
    </row>
    <row r="89" spans="1:10" x14ac:dyDescent="0.3">
      <c r="A89" t="s">
        <v>197</v>
      </c>
      <c r="B89" s="99" t="s">
        <v>153</v>
      </c>
      <c r="C89" s="99" t="s">
        <v>171</v>
      </c>
      <c r="D89" s="100">
        <v>39</v>
      </c>
      <c r="E89" s="81" t="str">
        <f t="shared" si="19"/>
        <v>Эльфин</v>
      </c>
      <c r="F89" s="82">
        <f t="shared" si="21"/>
        <v>3</v>
      </c>
      <c r="G89" s="81">
        <f t="shared" si="25"/>
        <v>43586</v>
      </c>
      <c r="H89" s="83" t="str">
        <f t="shared" si="9"/>
        <v>Ю+1</v>
      </c>
      <c r="I89" s="83">
        <f t="shared" si="20"/>
        <v>28</v>
      </c>
      <c r="J89" s="84">
        <f t="shared" si="11"/>
        <v>43154</v>
      </c>
    </row>
    <row r="90" spans="1:10" x14ac:dyDescent="0.3">
      <c r="A90" t="s">
        <v>198</v>
      </c>
      <c r="B90" s="99" t="s">
        <v>114</v>
      </c>
      <c r="C90" s="99" t="s">
        <v>199</v>
      </c>
      <c r="D90" s="100">
        <v>39</v>
      </c>
      <c r="E90" s="81" t="str">
        <f t="shared" si="19"/>
        <v>Эльфин</v>
      </c>
      <c r="F90" s="82">
        <f t="shared" si="21"/>
        <v>3</v>
      </c>
      <c r="G90" s="81">
        <f>xxx+I90</f>
        <v>43586</v>
      </c>
      <c r="H90" s="83" t="str">
        <f t="shared" si="9"/>
        <v>Ю+1</v>
      </c>
      <c r="I90" s="83">
        <f t="shared" si="20"/>
        <v>28</v>
      </c>
      <c r="J90" s="84">
        <f t="shared" si="11"/>
        <v>43154</v>
      </c>
    </row>
    <row r="91" spans="1:10" x14ac:dyDescent="0.3">
      <c r="A91" t="s">
        <v>200</v>
      </c>
      <c r="B91" s="99" t="s">
        <v>145</v>
      </c>
      <c r="C91" s="99" t="s">
        <v>88</v>
      </c>
      <c r="D91" s="100">
        <v>40</v>
      </c>
      <c r="E91" s="81" t="str">
        <f t="shared" si="19"/>
        <v>Эльфин</v>
      </c>
      <c r="F91" s="82">
        <f t="shared" si="21"/>
        <v>3</v>
      </c>
      <c r="G91" s="81">
        <f t="shared" si="25"/>
        <v>43586</v>
      </c>
      <c r="H91" s="83" t="str">
        <f t="shared" si="9"/>
        <v>Ю+1</v>
      </c>
      <c r="I91" s="83">
        <f t="shared" si="20"/>
        <v>28</v>
      </c>
      <c r="J91" s="84">
        <f t="shared" si="11"/>
        <v>43161</v>
      </c>
    </row>
    <row r="92" spans="1:10" x14ac:dyDescent="0.3">
      <c r="A92" t="s">
        <v>201</v>
      </c>
      <c r="B92" s="99" t="s">
        <v>202</v>
      </c>
      <c r="C92" s="99" t="s">
        <v>88</v>
      </c>
      <c r="D92" s="100">
        <v>41</v>
      </c>
      <c r="E92" s="81" t="str">
        <f t="shared" si="19"/>
        <v>Эльфин</v>
      </c>
      <c r="F92" s="82">
        <f t="shared" si="21"/>
        <v>3</v>
      </c>
      <c r="G92" s="81">
        <f t="shared" ref="G92:G94" si="26">xxx+I92</f>
        <v>43586</v>
      </c>
      <c r="H92" s="83" t="str">
        <f t="shared" si="9"/>
        <v>Ю+1</v>
      </c>
      <c r="I92" s="83">
        <f t="shared" si="20"/>
        <v>28</v>
      </c>
      <c r="J92" s="84">
        <f t="shared" si="11"/>
        <v>43163</v>
      </c>
    </row>
    <row r="93" spans="1:10" x14ac:dyDescent="0.3">
      <c r="A93" t="s">
        <v>203</v>
      </c>
      <c r="B93" s="99" t="s">
        <v>121</v>
      </c>
      <c r="C93" s="99" t="s">
        <v>88</v>
      </c>
      <c r="D93" s="100">
        <v>41</v>
      </c>
      <c r="E93" s="81" t="str">
        <f t="shared" si="19"/>
        <v>Эльфин</v>
      </c>
      <c r="F93" s="82">
        <f t="shared" si="21"/>
        <v>3</v>
      </c>
      <c r="G93" s="81">
        <f t="shared" si="26"/>
        <v>43586</v>
      </c>
      <c r="H93" s="83" t="str">
        <f t="shared" si="9"/>
        <v>Ю+1</v>
      </c>
      <c r="I93" s="83">
        <f t="shared" si="20"/>
        <v>28</v>
      </c>
      <c r="J93" s="84">
        <f t="shared" si="11"/>
        <v>43163</v>
      </c>
    </row>
    <row r="94" spans="1:10" x14ac:dyDescent="0.3">
      <c r="A94" t="s">
        <v>204</v>
      </c>
      <c r="B94" s="99" t="s">
        <v>92</v>
      </c>
      <c r="C94" s="99" t="s">
        <v>88</v>
      </c>
      <c r="D94" s="100">
        <v>41</v>
      </c>
      <c r="E94" s="81" t="str">
        <f t="shared" si="19"/>
        <v>Эльфин</v>
      </c>
      <c r="F94" s="82">
        <f t="shared" si="21"/>
        <v>3</v>
      </c>
      <c r="G94" s="81">
        <f t="shared" si="26"/>
        <v>43586</v>
      </c>
      <c r="H94" s="83" t="str">
        <f t="shared" si="9"/>
        <v>Ю+1</v>
      </c>
      <c r="I94" s="83">
        <f t="shared" si="20"/>
        <v>28</v>
      </c>
      <c r="J94" s="84">
        <f t="shared" si="11"/>
        <v>43163</v>
      </c>
    </row>
    <row r="95" spans="1:10" x14ac:dyDescent="0.3">
      <c r="A95" s="35" t="s">
        <v>205</v>
      </c>
      <c r="B95" s="99" t="s">
        <v>153</v>
      </c>
      <c r="C95" s="99" t="s">
        <v>206</v>
      </c>
      <c r="D95" s="100">
        <v>42</v>
      </c>
      <c r="E95" s="81" t="str">
        <f t="shared" si="19"/>
        <v>Эльфин</v>
      </c>
      <c r="F95" s="82">
        <f t="shared" si="21"/>
        <v>3</v>
      </c>
      <c r="G95" s="81">
        <f t="shared" ref="G95:G97" si="27">xxx+I95</f>
        <v>43586</v>
      </c>
      <c r="H95" s="83" t="str">
        <f t="shared" si="9"/>
        <v>Ю+1</v>
      </c>
      <c r="I95" s="83">
        <f t="shared" si="20"/>
        <v>28</v>
      </c>
      <c r="J95" s="84">
        <f t="shared" si="11"/>
        <v>43167</v>
      </c>
    </row>
    <row r="96" spans="1:10" x14ac:dyDescent="0.3">
      <c r="A96" t="s">
        <v>207</v>
      </c>
      <c r="B96" s="99" t="s">
        <v>114</v>
      </c>
      <c r="C96" s="99" t="s">
        <v>208</v>
      </c>
      <c r="D96" s="100">
        <v>42</v>
      </c>
      <c r="E96" s="81" t="str">
        <f t="shared" si="19"/>
        <v>Эльфин</v>
      </c>
      <c r="F96" s="82">
        <f t="shared" si="21"/>
        <v>3</v>
      </c>
      <c r="G96" s="81">
        <f t="shared" si="27"/>
        <v>43586</v>
      </c>
      <c r="H96" s="83" t="str">
        <f t="shared" si="9"/>
        <v>Ю+1</v>
      </c>
      <c r="I96" s="83">
        <f t="shared" si="20"/>
        <v>28</v>
      </c>
      <c r="J96" s="84">
        <f t="shared" si="11"/>
        <v>43167</v>
      </c>
    </row>
    <row r="97" spans="1:10" x14ac:dyDescent="0.3">
      <c r="A97" t="s">
        <v>209</v>
      </c>
      <c r="B97" s="99" t="s">
        <v>210</v>
      </c>
      <c r="C97" s="99" t="s">
        <v>211</v>
      </c>
      <c r="D97" s="100">
        <v>42</v>
      </c>
      <c r="E97" s="81" t="str">
        <f t="shared" si="19"/>
        <v>Эльфин</v>
      </c>
      <c r="F97" s="82">
        <f t="shared" si="21"/>
        <v>3</v>
      </c>
      <c r="G97" s="81">
        <f t="shared" si="27"/>
        <v>43586</v>
      </c>
      <c r="H97" s="83" t="str">
        <f t="shared" si="9"/>
        <v>Ю+1</v>
      </c>
      <c r="I97" s="83">
        <f t="shared" si="20"/>
        <v>28</v>
      </c>
      <c r="J97" s="84">
        <f t="shared" si="11"/>
        <v>43167</v>
      </c>
    </row>
    <row r="98" spans="1:10" x14ac:dyDescent="0.3">
      <c r="B98" s="99"/>
      <c r="D98" s="100"/>
      <c r="E98" s="81" t="str">
        <f t="shared" si="19"/>
        <v>Восток</v>
      </c>
      <c r="F98" s="82">
        <f t="shared" ref="F98" si="28">$G$5-G98</f>
        <v>33</v>
      </c>
      <c r="G98" s="81">
        <f t="shared" ref="G98" si="29">xxx+I98</f>
        <v>43556</v>
      </c>
      <c r="H98" s="83" t="str">
        <f t="shared" si="9"/>
        <v>В-2</v>
      </c>
      <c r="I98" s="83">
        <f t="shared" si="20"/>
        <v>-2</v>
      </c>
      <c r="J98" s="84">
        <f t="shared" si="11"/>
        <v>42741</v>
      </c>
    </row>
    <row r="99" spans="1:10" x14ac:dyDescent="0.3">
      <c r="B99" s="99"/>
      <c r="D99" s="100"/>
      <c r="E99" s="81" t="str">
        <f t="shared" si="19"/>
        <v>Восток</v>
      </c>
      <c r="F99" s="82">
        <f>$G$5-G99</f>
        <v>33</v>
      </c>
      <c r="G99" s="81">
        <f t="shared" ref="G99" si="30">xxx+I99</f>
        <v>43556</v>
      </c>
      <c r="H99" s="83" t="str">
        <f t="shared" si="9"/>
        <v>В-2</v>
      </c>
      <c r="I99" s="83">
        <f t="shared" si="20"/>
        <v>-2</v>
      </c>
      <c r="J99" s="84">
        <f t="shared" si="11"/>
        <v>42741</v>
      </c>
    </row>
  </sheetData>
  <autoFilter ref="A5:J99"/>
  <conditionalFormatting sqref="E6:E99">
    <cfRule type="cellIs" dxfId="65" priority="54" operator="equal">
      <formula>xxx</formula>
    </cfRule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:G99">
    <cfRule type="cellIs" dxfId="64" priority="58" operator="equal">
      <formula>xxx</formula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workbookViewId="0">
      <selection activeCell="Q6" sqref="Q6"/>
    </sheetView>
  </sheetViews>
  <sheetFormatPr defaultRowHeight="14.4" outlineLevelCol="1" x14ac:dyDescent="0.3"/>
  <cols>
    <col min="1" max="1" width="10.44140625" bestFit="1" customWidth="1"/>
    <col min="2" max="2" width="7.6640625" bestFit="1" customWidth="1"/>
    <col min="3" max="3" width="7.33203125" style="61" bestFit="1" customWidth="1"/>
    <col min="4" max="4" width="12.6640625" style="61" bestFit="1" customWidth="1"/>
    <col min="5" max="5" width="9.88671875" customWidth="1"/>
    <col min="6" max="6" width="11.88671875" customWidth="1" outlineLevel="1"/>
    <col min="7" max="7" width="12" customWidth="1" outlineLevel="1"/>
    <col min="9" max="9" width="21.44140625" customWidth="1"/>
    <col min="10" max="10" width="12.109375" bestFit="1" customWidth="1"/>
    <col min="11" max="11" width="10.44140625" customWidth="1"/>
    <col min="12" max="12" width="8.77734375" customWidth="1"/>
    <col min="13" max="13" width="5.21875" customWidth="1"/>
    <col min="14" max="14" width="6.109375" customWidth="1"/>
    <col min="15" max="15" width="5.21875" customWidth="1"/>
    <col min="17" max="17" width="20.5546875" customWidth="1"/>
  </cols>
  <sheetData>
    <row r="1" spans="1:18" x14ac:dyDescent="0.3">
      <c r="A1" s="46" t="s">
        <v>40</v>
      </c>
      <c r="B1" s="208">
        <v>94</v>
      </c>
      <c r="C1" s="209" t="s">
        <v>483</v>
      </c>
      <c r="D1" s="209" t="s">
        <v>38</v>
      </c>
      <c r="E1" s="52" t="s">
        <v>54</v>
      </c>
      <c r="F1" s="52" t="s">
        <v>48</v>
      </c>
      <c r="G1" s="52" t="s">
        <v>49</v>
      </c>
      <c r="I1" s="60" t="s">
        <v>477</v>
      </c>
      <c r="L1" s="60" t="s">
        <v>341</v>
      </c>
      <c r="Q1" t="s">
        <v>479</v>
      </c>
    </row>
    <row r="2" spans="1:18" x14ac:dyDescent="0.3">
      <c r="A2" s="169" t="str">
        <f>F2&amp;G2</f>
        <v>В-2</v>
      </c>
      <c r="B2" s="170">
        <f t="shared" ref="B2:B33" si="0">xxx+IFERROR(E2,0)</f>
        <v>43556</v>
      </c>
      <c r="C2" s="48" t="s">
        <v>484</v>
      </c>
      <c r="D2" s="48" t="s">
        <v>347</v>
      </c>
      <c r="E2" s="169">
        <v>-2</v>
      </c>
      <c r="F2" s="173" t="s">
        <v>50</v>
      </c>
      <c r="G2" s="169">
        <v>-2</v>
      </c>
      <c r="I2" s="60" t="s">
        <v>38</v>
      </c>
      <c r="J2" s="60" t="s">
        <v>478</v>
      </c>
      <c r="K2" s="60" t="s">
        <v>40</v>
      </c>
      <c r="L2" t="s">
        <v>346</v>
      </c>
      <c r="M2" t="s">
        <v>349</v>
      </c>
      <c r="N2" t="s">
        <v>350</v>
      </c>
      <c r="O2" t="s">
        <v>351</v>
      </c>
      <c r="P2" s="206" t="str">
        <f>IF(TRUNC(MIN(L2:O2))=TRUNC(MAX(L2:O2)),"full","part")</f>
        <v>full</v>
      </c>
      <c r="Q2" s="63">
        <v>31.75</v>
      </c>
    </row>
    <row r="3" spans="1:18" x14ac:dyDescent="0.3">
      <c r="A3" s="169" t="str">
        <f>F3&amp;G3</f>
        <v>В-1</v>
      </c>
      <c r="B3" s="170">
        <f t="shared" si="0"/>
        <v>43557</v>
      </c>
      <c r="C3" s="48" t="s">
        <v>484</v>
      </c>
      <c r="D3" s="48" t="s">
        <v>347</v>
      </c>
      <c r="E3" s="169">
        <v>-1</v>
      </c>
      <c r="F3" s="173" t="s">
        <v>50</v>
      </c>
      <c r="G3" s="169">
        <v>-1</v>
      </c>
      <c r="I3" t="s">
        <v>486</v>
      </c>
      <c r="J3" s="205">
        <v>43589</v>
      </c>
      <c r="K3" t="s">
        <v>493</v>
      </c>
      <c r="L3" s="63">
        <v>46</v>
      </c>
      <c r="M3" s="63">
        <v>47</v>
      </c>
      <c r="N3" s="63">
        <v>48</v>
      </c>
      <c r="O3" s="63"/>
      <c r="P3" s="206" t="str">
        <f t="shared" ref="P3:P37" si="1">IF(TRUNC(MIN(L3:O3))=TRUNC(MAX(L3:O3)),"full","part")</f>
        <v>part</v>
      </c>
    </row>
    <row r="4" spans="1:18" x14ac:dyDescent="0.3">
      <c r="A4" s="169" t="str">
        <f>F4</f>
        <v>В</v>
      </c>
      <c r="B4" s="170">
        <f t="shared" si="0"/>
        <v>43558</v>
      </c>
      <c r="C4" s="48" t="s">
        <v>484</v>
      </c>
      <c r="D4" s="48" t="s">
        <v>347</v>
      </c>
      <c r="E4" s="169">
        <v>0</v>
      </c>
      <c r="F4" s="173" t="s">
        <v>50</v>
      </c>
      <c r="G4" s="210">
        <v>0</v>
      </c>
      <c r="I4" t="s">
        <v>46</v>
      </c>
      <c r="J4" s="205">
        <v>43588</v>
      </c>
      <c r="K4" t="s">
        <v>485</v>
      </c>
      <c r="L4" s="63">
        <v>45</v>
      </c>
      <c r="M4" s="63">
        <v>45</v>
      </c>
      <c r="N4" s="63">
        <v>45</v>
      </c>
      <c r="O4" s="63">
        <v>46</v>
      </c>
      <c r="P4" s="206" t="str">
        <f t="shared" si="1"/>
        <v>part</v>
      </c>
      <c r="Q4" s="207">
        <f>today</f>
        <v>43589</v>
      </c>
      <c r="R4" t="s">
        <v>480</v>
      </c>
    </row>
    <row r="5" spans="1:18" x14ac:dyDescent="0.3">
      <c r="A5" s="171" t="str">
        <f t="shared" ref="A5:A45" si="2">F5&amp;"+"&amp;MAX(G5,0)</f>
        <v>В+1</v>
      </c>
      <c r="B5" s="170">
        <f t="shared" si="0"/>
        <v>43559</v>
      </c>
      <c r="C5" s="48" t="s">
        <v>484</v>
      </c>
      <c r="D5" s="48" t="s">
        <v>347</v>
      </c>
      <c r="E5" s="169">
        <v>1</v>
      </c>
      <c r="F5" s="173" t="s">
        <v>50</v>
      </c>
      <c r="G5" s="210">
        <v>1</v>
      </c>
      <c r="I5" t="s">
        <v>47</v>
      </c>
      <c r="J5" s="205">
        <v>43587</v>
      </c>
      <c r="K5" t="s">
        <v>448</v>
      </c>
      <c r="L5" s="63">
        <v>44</v>
      </c>
      <c r="M5" s="63">
        <v>44</v>
      </c>
      <c r="N5" s="63">
        <v>44</v>
      </c>
      <c r="O5" s="63">
        <v>44</v>
      </c>
      <c r="P5" s="206" t="str">
        <f t="shared" si="1"/>
        <v>full</v>
      </c>
      <c r="Q5" s="207">
        <f>xxx</f>
        <v>43558</v>
      </c>
      <c r="R5" t="s">
        <v>481</v>
      </c>
    </row>
    <row r="6" spans="1:18" x14ac:dyDescent="0.3">
      <c r="A6" s="171" t="str">
        <f t="shared" si="2"/>
        <v>В+2</v>
      </c>
      <c r="B6" s="170">
        <f t="shared" si="0"/>
        <v>43560</v>
      </c>
      <c r="C6" s="48" t="s">
        <v>484</v>
      </c>
      <c r="D6" s="48" t="s">
        <v>347</v>
      </c>
      <c r="E6" s="169">
        <v>2</v>
      </c>
      <c r="F6" s="173" t="s">
        <v>50</v>
      </c>
      <c r="G6" s="169">
        <v>2</v>
      </c>
      <c r="J6" s="205">
        <v>43586</v>
      </c>
      <c r="K6" t="s">
        <v>447</v>
      </c>
      <c r="L6" s="63">
        <v>39</v>
      </c>
      <c r="M6" s="63">
        <v>40</v>
      </c>
      <c r="N6" s="63">
        <v>41</v>
      </c>
      <c r="O6" s="63">
        <v>42</v>
      </c>
      <c r="P6" s="206" t="str">
        <f t="shared" si="1"/>
        <v>part</v>
      </c>
      <c r="Q6" s="207">
        <f>Q5+GETPIVOTDATA("Суток",$Q$1)-1</f>
        <v>43588.75</v>
      </c>
      <c r="R6" t="s">
        <v>482</v>
      </c>
    </row>
    <row r="7" spans="1:18" x14ac:dyDescent="0.3">
      <c r="A7" s="171" t="str">
        <f t="shared" si="2"/>
        <v>В+3</v>
      </c>
      <c r="B7" s="170">
        <f t="shared" si="0"/>
        <v>43561</v>
      </c>
      <c r="C7" s="48" t="s">
        <v>484</v>
      </c>
      <c r="D7" s="48" t="s">
        <v>347</v>
      </c>
      <c r="E7" s="169">
        <v>3</v>
      </c>
      <c r="F7" s="173" t="s">
        <v>50</v>
      </c>
      <c r="G7" s="169">
        <v>3</v>
      </c>
      <c r="I7" t="s">
        <v>496</v>
      </c>
      <c r="J7" s="205">
        <v>43585</v>
      </c>
      <c r="K7" t="s">
        <v>449</v>
      </c>
      <c r="L7" s="63">
        <v>38</v>
      </c>
      <c r="M7" s="63">
        <v>38</v>
      </c>
      <c r="N7" s="63">
        <v>38</v>
      </c>
      <c r="O7" s="63">
        <v>39</v>
      </c>
      <c r="P7" s="206" t="str">
        <f t="shared" si="1"/>
        <v>part</v>
      </c>
    </row>
    <row r="8" spans="1:18" x14ac:dyDescent="0.3">
      <c r="A8" s="171" t="str">
        <f t="shared" si="2"/>
        <v>В+4</v>
      </c>
      <c r="B8" s="170">
        <f t="shared" si="0"/>
        <v>43562</v>
      </c>
      <c r="C8" s="48" t="s">
        <v>484</v>
      </c>
      <c r="D8" s="48" t="s">
        <v>347</v>
      </c>
      <c r="E8" s="169">
        <v>4</v>
      </c>
      <c r="F8" s="173" t="s">
        <v>50</v>
      </c>
      <c r="G8" s="169">
        <v>4</v>
      </c>
      <c r="J8" s="205">
        <v>43584</v>
      </c>
      <c r="K8" t="s">
        <v>492</v>
      </c>
      <c r="L8" s="63">
        <v>38</v>
      </c>
      <c r="M8" s="63">
        <v>38</v>
      </c>
      <c r="N8" s="63">
        <v>38</v>
      </c>
      <c r="O8" s="63">
        <v>38</v>
      </c>
      <c r="P8" s="206" t="str">
        <f t="shared" si="1"/>
        <v>full</v>
      </c>
    </row>
    <row r="9" spans="1:18" x14ac:dyDescent="0.3">
      <c r="A9" s="171" t="str">
        <f t="shared" si="2"/>
        <v>В+5</v>
      </c>
      <c r="B9" s="170">
        <f t="shared" si="0"/>
        <v>43563</v>
      </c>
      <c r="C9" s="48" t="s">
        <v>484</v>
      </c>
      <c r="D9" s="48" t="s">
        <v>347</v>
      </c>
      <c r="E9" s="169">
        <v>5</v>
      </c>
      <c r="F9" s="173" t="s">
        <v>50</v>
      </c>
      <c r="G9" s="169">
        <v>5</v>
      </c>
      <c r="I9" t="s">
        <v>407</v>
      </c>
      <c r="J9" s="205">
        <v>43583</v>
      </c>
      <c r="K9" t="s">
        <v>456</v>
      </c>
      <c r="L9" s="63">
        <v>36</v>
      </c>
      <c r="M9" s="63">
        <v>37</v>
      </c>
      <c r="N9" s="63">
        <v>37</v>
      </c>
      <c r="O9" s="63">
        <v>37</v>
      </c>
      <c r="P9" s="206" t="str">
        <f t="shared" si="1"/>
        <v>part</v>
      </c>
    </row>
    <row r="10" spans="1:18" x14ac:dyDescent="0.3">
      <c r="A10" s="171" t="str">
        <f t="shared" si="2"/>
        <v>В+6</v>
      </c>
      <c r="B10" s="170">
        <f t="shared" si="0"/>
        <v>43564</v>
      </c>
      <c r="C10" s="48" t="s">
        <v>484</v>
      </c>
      <c r="D10" s="48" t="s">
        <v>347</v>
      </c>
      <c r="E10" s="169">
        <v>6</v>
      </c>
      <c r="F10" s="173" t="s">
        <v>50</v>
      </c>
      <c r="G10" s="169">
        <v>6</v>
      </c>
      <c r="J10" s="205">
        <v>43582</v>
      </c>
      <c r="K10" t="s">
        <v>455</v>
      </c>
      <c r="L10" s="63">
        <v>34</v>
      </c>
      <c r="M10" s="63">
        <v>34</v>
      </c>
      <c r="N10" s="63">
        <v>34</v>
      </c>
      <c r="O10" s="63">
        <v>35</v>
      </c>
      <c r="P10" s="206" t="str">
        <f t="shared" si="1"/>
        <v>part</v>
      </c>
    </row>
    <row r="11" spans="1:18" x14ac:dyDescent="0.3">
      <c r="A11" s="171" t="str">
        <f t="shared" si="2"/>
        <v>В+7</v>
      </c>
      <c r="B11" s="170">
        <f t="shared" si="0"/>
        <v>43565</v>
      </c>
      <c r="C11" s="48" t="s">
        <v>484</v>
      </c>
      <c r="D11" s="48" t="s">
        <v>42</v>
      </c>
      <c r="E11" s="169">
        <v>7</v>
      </c>
      <c r="F11" s="173" t="s">
        <v>50</v>
      </c>
      <c r="G11" s="169">
        <v>7</v>
      </c>
      <c r="J11" s="205">
        <v>43581</v>
      </c>
      <c r="K11" t="s">
        <v>454</v>
      </c>
      <c r="L11" s="63">
        <v>32</v>
      </c>
      <c r="M11" s="63">
        <v>33</v>
      </c>
      <c r="N11" s="63">
        <v>33</v>
      </c>
      <c r="O11" s="63">
        <v>33</v>
      </c>
      <c r="P11" s="206" t="str">
        <f t="shared" si="1"/>
        <v>part</v>
      </c>
    </row>
    <row r="12" spans="1:18" x14ac:dyDescent="0.3">
      <c r="A12" s="171" t="str">
        <f t="shared" si="2"/>
        <v>С+0</v>
      </c>
      <c r="B12" s="170">
        <f t="shared" si="0"/>
        <v>43566</v>
      </c>
      <c r="C12" s="48" t="s">
        <v>484</v>
      </c>
      <c r="D12" s="48" t="s">
        <v>42</v>
      </c>
      <c r="E12" s="169">
        <v>8</v>
      </c>
      <c r="F12" s="171" t="s">
        <v>51</v>
      </c>
      <c r="G12" s="210">
        <v>0</v>
      </c>
      <c r="J12" s="205">
        <v>43580</v>
      </c>
      <c r="K12" t="s">
        <v>453</v>
      </c>
      <c r="L12" s="63">
        <v>30</v>
      </c>
      <c r="M12" s="63">
        <v>30</v>
      </c>
      <c r="N12" s="63">
        <v>31</v>
      </c>
      <c r="O12" s="63">
        <v>32</v>
      </c>
      <c r="P12" s="206" t="str">
        <f t="shared" si="1"/>
        <v>part</v>
      </c>
    </row>
    <row r="13" spans="1:18" x14ac:dyDescent="0.3">
      <c r="A13" s="171" t="str">
        <f t="shared" si="2"/>
        <v>С+1</v>
      </c>
      <c r="B13" s="170">
        <f t="shared" si="0"/>
        <v>43567</v>
      </c>
      <c r="C13" s="48" t="s">
        <v>484</v>
      </c>
      <c r="D13" s="48" t="s">
        <v>371</v>
      </c>
      <c r="E13" s="169">
        <v>9</v>
      </c>
      <c r="F13" s="173" t="s">
        <v>51</v>
      </c>
      <c r="G13" s="210">
        <v>1</v>
      </c>
      <c r="J13" s="205">
        <v>43579</v>
      </c>
      <c r="K13" t="s">
        <v>452</v>
      </c>
      <c r="L13" s="63">
        <v>28</v>
      </c>
      <c r="M13" s="63">
        <v>28</v>
      </c>
      <c r="N13" s="63">
        <v>29</v>
      </c>
      <c r="O13" s="63">
        <v>29</v>
      </c>
      <c r="P13" s="206" t="str">
        <f t="shared" si="1"/>
        <v>part</v>
      </c>
    </row>
    <row r="14" spans="1:18" x14ac:dyDescent="0.3">
      <c r="A14" s="171" t="str">
        <f t="shared" si="2"/>
        <v>С+2</v>
      </c>
      <c r="B14" s="170">
        <f t="shared" si="0"/>
        <v>43568</v>
      </c>
      <c r="C14" s="48" t="s">
        <v>484</v>
      </c>
      <c r="D14" s="48" t="s">
        <v>371</v>
      </c>
      <c r="E14" s="169">
        <v>10</v>
      </c>
      <c r="F14" s="173" t="s">
        <v>51</v>
      </c>
      <c r="G14" s="169">
        <v>2</v>
      </c>
      <c r="J14" s="205">
        <v>43578</v>
      </c>
      <c r="K14" t="s">
        <v>451</v>
      </c>
      <c r="L14" s="63">
        <v>25</v>
      </c>
      <c r="M14" s="63">
        <v>26</v>
      </c>
      <c r="N14" s="63">
        <v>27</v>
      </c>
      <c r="O14" s="63">
        <v>28</v>
      </c>
      <c r="P14" s="206" t="str">
        <f t="shared" si="1"/>
        <v>part</v>
      </c>
    </row>
    <row r="15" spans="1:18" x14ac:dyDescent="0.3">
      <c r="A15" s="171" t="str">
        <f t="shared" si="2"/>
        <v>С+3</v>
      </c>
      <c r="B15" s="170">
        <f t="shared" si="0"/>
        <v>43569</v>
      </c>
      <c r="C15" s="48" t="s">
        <v>484</v>
      </c>
      <c r="D15" s="48" t="s">
        <v>371</v>
      </c>
      <c r="E15" s="169">
        <v>11</v>
      </c>
      <c r="F15" s="173" t="s">
        <v>51</v>
      </c>
      <c r="G15" s="169">
        <v>3</v>
      </c>
      <c r="J15" s="205">
        <v>43577</v>
      </c>
      <c r="K15" t="s">
        <v>450</v>
      </c>
      <c r="L15" s="63"/>
      <c r="M15" s="63"/>
      <c r="N15" s="63"/>
      <c r="O15" s="63">
        <v>25</v>
      </c>
      <c r="P15" s="206" t="str">
        <f t="shared" si="1"/>
        <v>full</v>
      </c>
    </row>
    <row r="16" spans="1:18" x14ac:dyDescent="0.3">
      <c r="A16" s="171" t="str">
        <f t="shared" si="2"/>
        <v>С+4</v>
      </c>
      <c r="B16" s="170">
        <f t="shared" si="0"/>
        <v>43570</v>
      </c>
      <c r="C16" s="48" t="s">
        <v>484</v>
      </c>
      <c r="D16" s="48" t="s">
        <v>371</v>
      </c>
      <c r="E16" s="169">
        <v>12</v>
      </c>
      <c r="F16" s="173" t="s">
        <v>51</v>
      </c>
      <c r="G16" s="169">
        <v>4</v>
      </c>
      <c r="I16" t="s">
        <v>44</v>
      </c>
      <c r="J16" s="205">
        <v>43577</v>
      </c>
      <c r="K16" t="s">
        <v>450</v>
      </c>
      <c r="L16" s="63">
        <v>24</v>
      </c>
      <c r="M16" s="63">
        <v>24</v>
      </c>
      <c r="N16" s="63">
        <v>24</v>
      </c>
      <c r="O16" s="63"/>
      <c r="P16" s="206" t="str">
        <f t="shared" si="1"/>
        <v>full</v>
      </c>
    </row>
    <row r="17" spans="1:16" x14ac:dyDescent="0.3">
      <c r="A17" s="171" t="str">
        <f t="shared" si="2"/>
        <v>С+5</v>
      </c>
      <c r="B17" s="170">
        <f t="shared" si="0"/>
        <v>43571</v>
      </c>
      <c r="C17" s="48" t="s">
        <v>484</v>
      </c>
      <c r="D17" s="48" t="s">
        <v>371</v>
      </c>
      <c r="E17" s="169">
        <v>13</v>
      </c>
      <c r="F17" s="173" t="s">
        <v>51</v>
      </c>
      <c r="G17" s="169">
        <v>5</v>
      </c>
      <c r="J17" s="205">
        <v>43576</v>
      </c>
      <c r="K17" t="s">
        <v>460</v>
      </c>
      <c r="L17" s="63">
        <v>23</v>
      </c>
      <c r="M17" s="63">
        <v>23</v>
      </c>
      <c r="N17" s="63">
        <v>23</v>
      </c>
      <c r="O17" s="63">
        <v>23</v>
      </c>
      <c r="P17" s="206" t="str">
        <f t="shared" si="1"/>
        <v>full</v>
      </c>
    </row>
    <row r="18" spans="1:16" x14ac:dyDescent="0.3">
      <c r="A18" s="171" t="str">
        <f t="shared" si="2"/>
        <v>С+6</v>
      </c>
      <c r="B18" s="170">
        <f t="shared" si="0"/>
        <v>43572</v>
      </c>
      <c r="C18" s="48" t="s">
        <v>484</v>
      </c>
      <c r="D18" s="48" t="s">
        <v>371</v>
      </c>
      <c r="E18" s="169">
        <v>14</v>
      </c>
      <c r="F18" s="173" t="s">
        <v>51</v>
      </c>
      <c r="G18" s="169">
        <v>6</v>
      </c>
      <c r="J18" s="205">
        <v>43575</v>
      </c>
      <c r="K18" t="s">
        <v>459</v>
      </c>
      <c r="L18" s="63">
        <v>22</v>
      </c>
      <c r="M18" s="63">
        <v>22</v>
      </c>
      <c r="N18" s="63">
        <v>22</v>
      </c>
      <c r="O18" s="63">
        <v>22</v>
      </c>
      <c r="P18" s="206" t="str">
        <f t="shared" si="1"/>
        <v>full</v>
      </c>
    </row>
    <row r="19" spans="1:16" x14ac:dyDescent="0.3">
      <c r="A19" s="171" t="str">
        <f t="shared" si="2"/>
        <v>С+7</v>
      </c>
      <c r="B19" s="170">
        <f t="shared" si="0"/>
        <v>43573</v>
      </c>
      <c r="C19" s="48" t="s">
        <v>484</v>
      </c>
      <c r="D19" s="48" t="s">
        <v>44</v>
      </c>
      <c r="E19" s="169">
        <v>15</v>
      </c>
      <c r="F19" s="173" t="s">
        <v>51</v>
      </c>
      <c r="G19" s="169">
        <v>7</v>
      </c>
      <c r="J19" s="205">
        <v>43574</v>
      </c>
      <c r="K19" t="s">
        <v>458</v>
      </c>
      <c r="L19" s="63">
        <v>21</v>
      </c>
      <c r="M19" s="63">
        <v>21</v>
      </c>
      <c r="N19" s="63">
        <v>21</v>
      </c>
      <c r="O19" s="63">
        <v>21</v>
      </c>
      <c r="P19" s="206" t="str">
        <f t="shared" si="1"/>
        <v>full</v>
      </c>
    </row>
    <row r="20" spans="1:16" x14ac:dyDescent="0.3">
      <c r="A20" s="171" t="str">
        <f t="shared" si="2"/>
        <v>С+8</v>
      </c>
      <c r="B20" s="170">
        <f t="shared" si="0"/>
        <v>43574</v>
      </c>
      <c r="C20" s="48" t="s">
        <v>484</v>
      </c>
      <c r="D20" s="48" t="s">
        <v>44</v>
      </c>
      <c r="E20" s="169">
        <v>16</v>
      </c>
      <c r="F20" s="173" t="s">
        <v>51</v>
      </c>
      <c r="G20" s="169">
        <v>8</v>
      </c>
      <c r="J20" s="205">
        <v>43573</v>
      </c>
      <c r="K20" t="s">
        <v>457</v>
      </c>
      <c r="L20" s="63">
        <v>21</v>
      </c>
      <c r="M20" s="63">
        <v>21</v>
      </c>
      <c r="N20" s="63">
        <v>21</v>
      </c>
      <c r="O20" s="63">
        <v>21</v>
      </c>
      <c r="P20" s="206" t="str">
        <f t="shared" si="1"/>
        <v>full</v>
      </c>
    </row>
    <row r="21" spans="1:16" x14ac:dyDescent="0.3">
      <c r="A21" s="171" t="str">
        <f t="shared" si="2"/>
        <v>С+9</v>
      </c>
      <c r="B21" s="170">
        <f t="shared" si="0"/>
        <v>43575</v>
      </c>
      <c r="C21" s="48" t="s">
        <v>484</v>
      </c>
      <c r="D21" s="48" t="s">
        <v>44</v>
      </c>
      <c r="E21" s="169">
        <v>17</v>
      </c>
      <c r="F21" s="173" t="s">
        <v>51</v>
      </c>
      <c r="G21" s="169">
        <v>9</v>
      </c>
      <c r="I21" t="s">
        <v>371</v>
      </c>
      <c r="J21" s="205">
        <v>43572</v>
      </c>
      <c r="K21" t="s">
        <v>466</v>
      </c>
      <c r="L21" s="63">
        <v>20</v>
      </c>
      <c r="M21" s="63">
        <v>20</v>
      </c>
      <c r="N21" s="63">
        <v>20</v>
      </c>
      <c r="O21" s="63">
        <v>20</v>
      </c>
      <c r="P21" s="206" t="str">
        <f t="shared" si="1"/>
        <v>full</v>
      </c>
    </row>
    <row r="22" spans="1:16" x14ac:dyDescent="0.3">
      <c r="A22" s="171" t="str">
        <f t="shared" si="2"/>
        <v>С+10</v>
      </c>
      <c r="B22" s="170">
        <f t="shared" si="0"/>
        <v>43576</v>
      </c>
      <c r="C22" s="48" t="s">
        <v>484</v>
      </c>
      <c r="D22" s="48" t="s">
        <v>44</v>
      </c>
      <c r="E22" s="169">
        <v>18</v>
      </c>
      <c r="F22" s="173" t="s">
        <v>51</v>
      </c>
      <c r="G22" s="169">
        <v>10</v>
      </c>
      <c r="J22" s="205">
        <v>43571</v>
      </c>
      <c r="K22" t="s">
        <v>465</v>
      </c>
      <c r="L22" s="63">
        <v>19</v>
      </c>
      <c r="M22" s="63">
        <v>19</v>
      </c>
      <c r="N22" s="63">
        <v>19</v>
      </c>
      <c r="O22" s="63">
        <v>19</v>
      </c>
      <c r="P22" s="206" t="str">
        <f t="shared" si="1"/>
        <v>full</v>
      </c>
    </row>
    <row r="23" spans="1:16" x14ac:dyDescent="0.3">
      <c r="A23" s="171" t="str">
        <f t="shared" si="2"/>
        <v>С+11</v>
      </c>
      <c r="B23" s="170">
        <f t="shared" si="0"/>
        <v>43577</v>
      </c>
      <c r="C23" s="48" t="s">
        <v>484</v>
      </c>
      <c r="D23" s="48" t="s">
        <v>44</v>
      </c>
      <c r="E23" s="169">
        <v>19</v>
      </c>
      <c r="F23" s="173" t="s">
        <v>51</v>
      </c>
      <c r="G23" s="169">
        <v>11</v>
      </c>
      <c r="J23" s="205">
        <v>43570</v>
      </c>
      <c r="K23" t="s">
        <v>464</v>
      </c>
      <c r="L23" s="63">
        <v>17</v>
      </c>
      <c r="M23" s="63">
        <v>17</v>
      </c>
      <c r="N23" s="63">
        <v>18</v>
      </c>
      <c r="O23" s="63">
        <v>18</v>
      </c>
      <c r="P23" s="206" t="str">
        <f t="shared" si="1"/>
        <v>part</v>
      </c>
    </row>
    <row r="24" spans="1:16" x14ac:dyDescent="0.3">
      <c r="A24" s="171" t="str">
        <f t="shared" si="2"/>
        <v>ЗА+1</v>
      </c>
      <c r="B24" s="170">
        <f t="shared" si="0"/>
        <v>43578</v>
      </c>
      <c r="C24" s="211" t="s">
        <v>484</v>
      </c>
      <c r="D24" s="211" t="s">
        <v>407</v>
      </c>
      <c r="E24" s="169">
        <v>20</v>
      </c>
      <c r="F24" s="212" t="s">
        <v>52</v>
      </c>
      <c r="G24" s="210">
        <v>1</v>
      </c>
      <c r="J24" s="205">
        <v>43569</v>
      </c>
      <c r="K24" t="s">
        <v>463</v>
      </c>
      <c r="L24" s="63">
        <v>15</v>
      </c>
      <c r="M24" s="63">
        <v>15</v>
      </c>
      <c r="N24" s="63">
        <v>16.399999999999999</v>
      </c>
      <c r="O24" s="63">
        <v>16.8</v>
      </c>
      <c r="P24" s="206" t="str">
        <f t="shared" si="1"/>
        <v>part</v>
      </c>
    </row>
    <row r="25" spans="1:16" x14ac:dyDescent="0.3">
      <c r="A25" s="212" t="str">
        <f t="shared" si="2"/>
        <v>ЗА+2</v>
      </c>
      <c r="B25" s="170">
        <f t="shared" si="0"/>
        <v>43579</v>
      </c>
      <c r="C25" s="211" t="s">
        <v>484</v>
      </c>
      <c r="D25" s="211" t="s">
        <v>407</v>
      </c>
      <c r="E25" s="169">
        <v>21</v>
      </c>
      <c r="F25" s="212" t="s">
        <v>52</v>
      </c>
      <c r="G25" s="169">
        <v>2</v>
      </c>
      <c r="J25" s="205">
        <v>43568</v>
      </c>
      <c r="K25" t="s">
        <v>462</v>
      </c>
      <c r="L25" s="63">
        <v>12</v>
      </c>
      <c r="M25" s="63">
        <v>13</v>
      </c>
      <c r="N25" s="63">
        <v>14</v>
      </c>
      <c r="O25" s="63">
        <v>14</v>
      </c>
      <c r="P25" s="206" t="str">
        <f t="shared" si="1"/>
        <v>part</v>
      </c>
    </row>
    <row r="26" spans="1:16" x14ac:dyDescent="0.3">
      <c r="A26" s="171" t="str">
        <f t="shared" si="2"/>
        <v>ЗА+3</v>
      </c>
      <c r="B26" s="170">
        <f t="shared" si="0"/>
        <v>43580</v>
      </c>
      <c r="C26" s="211" t="s">
        <v>484</v>
      </c>
      <c r="D26" s="211" t="s">
        <v>407</v>
      </c>
      <c r="E26" s="169">
        <v>22</v>
      </c>
      <c r="F26" s="212" t="s">
        <v>52</v>
      </c>
      <c r="G26" s="169">
        <v>3</v>
      </c>
      <c r="J26" s="205">
        <v>43567</v>
      </c>
      <c r="K26" t="s">
        <v>461</v>
      </c>
      <c r="L26" s="63">
        <v>11</v>
      </c>
      <c r="M26" s="63">
        <v>11</v>
      </c>
      <c r="N26" s="63">
        <v>11</v>
      </c>
      <c r="O26" s="63">
        <v>11</v>
      </c>
      <c r="P26" s="206" t="str">
        <f t="shared" si="1"/>
        <v>full</v>
      </c>
    </row>
    <row r="27" spans="1:16" x14ac:dyDescent="0.3">
      <c r="A27" s="212" t="str">
        <f t="shared" si="2"/>
        <v>ЗА+4</v>
      </c>
      <c r="B27" s="170">
        <f t="shared" si="0"/>
        <v>43581</v>
      </c>
      <c r="C27" s="211" t="s">
        <v>484</v>
      </c>
      <c r="D27" s="211" t="s">
        <v>407</v>
      </c>
      <c r="E27" s="169">
        <v>23</v>
      </c>
      <c r="F27" s="212" t="s">
        <v>52</v>
      </c>
      <c r="G27" s="169">
        <v>4</v>
      </c>
      <c r="I27" t="s">
        <v>42</v>
      </c>
      <c r="J27" s="205">
        <v>43566</v>
      </c>
      <c r="K27" t="s">
        <v>468</v>
      </c>
      <c r="L27" s="63">
        <v>10</v>
      </c>
      <c r="M27" s="63">
        <v>10</v>
      </c>
      <c r="N27" s="63">
        <v>10</v>
      </c>
      <c r="O27" s="63">
        <v>10</v>
      </c>
      <c r="P27" s="206" t="str">
        <f t="shared" si="1"/>
        <v>full</v>
      </c>
    </row>
    <row r="28" spans="1:16" x14ac:dyDescent="0.3">
      <c r="A28" s="212" t="str">
        <f t="shared" si="2"/>
        <v>ЗА+5</v>
      </c>
      <c r="B28" s="170">
        <f t="shared" si="0"/>
        <v>43582</v>
      </c>
      <c r="C28" s="211" t="s">
        <v>484</v>
      </c>
      <c r="D28" s="211" t="s">
        <v>407</v>
      </c>
      <c r="E28" s="169">
        <v>24</v>
      </c>
      <c r="F28" s="212" t="s">
        <v>52</v>
      </c>
      <c r="G28" s="169">
        <v>5</v>
      </c>
      <c r="J28" s="205">
        <v>43565</v>
      </c>
      <c r="K28" t="s">
        <v>467</v>
      </c>
      <c r="L28" s="63">
        <v>10</v>
      </c>
      <c r="M28" s="63">
        <v>10</v>
      </c>
      <c r="N28" s="63">
        <v>10</v>
      </c>
      <c r="O28" s="63">
        <v>10</v>
      </c>
      <c r="P28" s="206" t="str">
        <f t="shared" si="1"/>
        <v>full</v>
      </c>
    </row>
    <row r="29" spans="1:16" x14ac:dyDescent="0.3">
      <c r="A29" s="212" t="str">
        <f t="shared" si="2"/>
        <v>ЗА+6</v>
      </c>
      <c r="B29" s="170">
        <f t="shared" si="0"/>
        <v>43583</v>
      </c>
      <c r="C29" s="211" t="s">
        <v>484</v>
      </c>
      <c r="D29" s="211" t="s">
        <v>407</v>
      </c>
      <c r="E29" s="169">
        <v>25</v>
      </c>
      <c r="F29" s="212" t="s">
        <v>52</v>
      </c>
      <c r="G29" s="169">
        <v>6</v>
      </c>
      <c r="I29" t="s">
        <v>347</v>
      </c>
      <c r="J29" s="205">
        <v>43564</v>
      </c>
      <c r="K29" t="s">
        <v>476</v>
      </c>
      <c r="L29" s="63">
        <v>9</v>
      </c>
      <c r="M29" s="63">
        <v>9</v>
      </c>
      <c r="N29" s="63">
        <v>9</v>
      </c>
      <c r="O29" s="63">
        <v>9</v>
      </c>
      <c r="P29" s="206" t="str">
        <f t="shared" si="1"/>
        <v>full</v>
      </c>
    </row>
    <row r="30" spans="1:16" x14ac:dyDescent="0.3">
      <c r="A30" s="212" t="str">
        <f t="shared" si="2"/>
        <v>ЗА+7</v>
      </c>
      <c r="B30" s="170">
        <f t="shared" si="0"/>
        <v>43584</v>
      </c>
      <c r="C30" s="211" t="s">
        <v>484</v>
      </c>
      <c r="D30" s="211" t="s">
        <v>46</v>
      </c>
      <c r="E30" s="169">
        <v>26</v>
      </c>
      <c r="F30" s="212" t="s">
        <v>52</v>
      </c>
      <c r="G30" s="169">
        <v>7</v>
      </c>
      <c r="J30" s="205">
        <v>43563</v>
      </c>
      <c r="K30" t="s">
        <v>475</v>
      </c>
      <c r="L30" s="63">
        <v>7</v>
      </c>
      <c r="M30" s="63">
        <v>7</v>
      </c>
      <c r="N30" s="63">
        <v>8</v>
      </c>
      <c r="O30" s="63">
        <v>8</v>
      </c>
      <c r="P30" s="206" t="str">
        <f t="shared" si="1"/>
        <v>part</v>
      </c>
    </row>
    <row r="31" spans="1:16" x14ac:dyDescent="0.3">
      <c r="A31" s="212" t="str">
        <f t="shared" si="2"/>
        <v>ЗА+8</v>
      </c>
      <c r="B31" s="170">
        <f t="shared" si="0"/>
        <v>43585</v>
      </c>
      <c r="C31" s="211" t="s">
        <v>484</v>
      </c>
      <c r="D31" s="211" t="s">
        <v>46</v>
      </c>
      <c r="E31" s="169">
        <v>27</v>
      </c>
      <c r="F31" s="212" t="s">
        <v>52</v>
      </c>
      <c r="G31" s="169">
        <v>8</v>
      </c>
      <c r="J31" s="205">
        <v>43562</v>
      </c>
      <c r="K31" t="s">
        <v>474</v>
      </c>
      <c r="L31" s="63">
        <v>6</v>
      </c>
      <c r="M31" s="63">
        <v>6</v>
      </c>
      <c r="N31" s="63">
        <v>6</v>
      </c>
      <c r="O31" s="63">
        <v>6</v>
      </c>
      <c r="P31" s="206" t="str">
        <f t="shared" si="1"/>
        <v>full</v>
      </c>
    </row>
    <row r="32" spans="1:16" x14ac:dyDescent="0.3">
      <c r="A32" s="212" t="str">
        <f t="shared" si="2"/>
        <v>Ю+1</v>
      </c>
      <c r="B32" s="170">
        <f t="shared" si="0"/>
        <v>43586</v>
      </c>
      <c r="C32" s="211" t="s">
        <v>484</v>
      </c>
      <c r="D32" s="211" t="s">
        <v>47</v>
      </c>
      <c r="E32" s="169">
        <v>28</v>
      </c>
      <c r="F32" s="212" t="s">
        <v>53</v>
      </c>
      <c r="G32" s="210">
        <v>1</v>
      </c>
      <c r="J32" s="205">
        <v>43561</v>
      </c>
      <c r="K32" t="s">
        <v>473</v>
      </c>
      <c r="L32" s="63">
        <v>5</v>
      </c>
      <c r="M32" s="63">
        <v>5</v>
      </c>
      <c r="N32" s="63">
        <v>5.5</v>
      </c>
      <c r="O32" s="63">
        <v>5.55</v>
      </c>
      <c r="P32" s="206" t="str">
        <f t="shared" si="1"/>
        <v>full</v>
      </c>
    </row>
    <row r="33" spans="1:16" x14ac:dyDescent="0.3">
      <c r="A33" s="212" t="str">
        <f t="shared" si="2"/>
        <v>Ю+2</v>
      </c>
      <c r="B33" s="170">
        <f t="shared" si="0"/>
        <v>43587</v>
      </c>
      <c r="C33" s="211" t="s">
        <v>484</v>
      </c>
      <c r="D33" s="211" t="s">
        <v>47</v>
      </c>
      <c r="E33" s="169">
        <v>29</v>
      </c>
      <c r="F33" s="212" t="s">
        <v>53</v>
      </c>
      <c r="G33" s="169">
        <v>2</v>
      </c>
      <c r="J33" s="205">
        <v>43560</v>
      </c>
      <c r="K33" t="s">
        <v>472</v>
      </c>
      <c r="L33" s="63">
        <v>4</v>
      </c>
      <c r="M33" s="63">
        <v>4</v>
      </c>
      <c r="N33" s="63">
        <v>4</v>
      </c>
      <c r="O33" s="63">
        <v>4</v>
      </c>
      <c r="P33" s="206" t="str">
        <f t="shared" si="1"/>
        <v>full</v>
      </c>
    </row>
    <row r="34" spans="1:16" x14ac:dyDescent="0.3">
      <c r="A34" s="212" t="str">
        <f t="shared" si="2"/>
        <v>Ю+3</v>
      </c>
      <c r="B34" s="170">
        <f t="shared" ref="B34:B63" si="3">xxx+IFERROR(E34,0)</f>
        <v>43588</v>
      </c>
      <c r="C34" s="211" t="s">
        <v>484</v>
      </c>
      <c r="D34" s="211" t="s">
        <v>281</v>
      </c>
      <c r="E34" s="169">
        <v>30</v>
      </c>
      <c r="F34" s="212" t="s">
        <v>53</v>
      </c>
      <c r="G34" s="169">
        <v>3</v>
      </c>
      <c r="J34" s="205">
        <v>43559</v>
      </c>
      <c r="K34" t="s">
        <v>471</v>
      </c>
      <c r="L34" s="63">
        <v>3</v>
      </c>
      <c r="M34" s="63">
        <v>3</v>
      </c>
      <c r="N34" s="63">
        <v>3</v>
      </c>
      <c r="O34" s="63">
        <v>3</v>
      </c>
      <c r="P34" s="206" t="str">
        <f t="shared" si="1"/>
        <v>full</v>
      </c>
    </row>
    <row r="35" spans="1:16" x14ac:dyDescent="0.3">
      <c r="A35" s="212" t="str">
        <f t="shared" si="2"/>
        <v>Ю+4</v>
      </c>
      <c r="B35" s="170">
        <f t="shared" si="3"/>
        <v>43589</v>
      </c>
      <c r="C35" s="211" t="s">
        <v>484</v>
      </c>
      <c r="D35" s="211" t="s">
        <v>281</v>
      </c>
      <c r="E35" s="169">
        <v>31</v>
      </c>
      <c r="F35" s="212" t="s">
        <v>53</v>
      </c>
      <c r="G35" s="169">
        <v>4</v>
      </c>
      <c r="J35" s="205">
        <v>43558</v>
      </c>
      <c r="K35" t="s">
        <v>50</v>
      </c>
      <c r="L35" s="63">
        <v>1</v>
      </c>
      <c r="M35" s="63">
        <v>1</v>
      </c>
      <c r="N35" s="63">
        <v>2</v>
      </c>
      <c r="O35" s="63">
        <v>2</v>
      </c>
      <c r="P35" s="206" t="str">
        <f t="shared" si="1"/>
        <v>part</v>
      </c>
    </row>
    <row r="36" spans="1:16" x14ac:dyDescent="0.3">
      <c r="A36" s="212" t="str">
        <f t="shared" si="2"/>
        <v>Ю+0</v>
      </c>
      <c r="B36" s="170">
        <f t="shared" si="3"/>
        <v>43590</v>
      </c>
      <c r="C36" s="211" t="s">
        <v>483</v>
      </c>
      <c r="D36" s="211" t="s">
        <v>281</v>
      </c>
      <c r="E36" s="169">
        <v>32</v>
      </c>
      <c r="F36" s="212" t="s">
        <v>53</v>
      </c>
      <c r="G36" s="169"/>
      <c r="J36" s="205">
        <v>43557</v>
      </c>
      <c r="K36" t="s">
        <v>470</v>
      </c>
      <c r="L36" s="63">
        <v>0</v>
      </c>
      <c r="M36" s="63">
        <v>0</v>
      </c>
      <c r="N36" s="63">
        <v>1</v>
      </c>
      <c r="O36" s="63">
        <v>1</v>
      </c>
      <c r="P36" s="206" t="str">
        <f t="shared" si="1"/>
        <v>part</v>
      </c>
    </row>
    <row r="37" spans="1:16" x14ac:dyDescent="0.3">
      <c r="A37" s="212" t="str">
        <f t="shared" si="2"/>
        <v>Ю+0</v>
      </c>
      <c r="B37" s="170">
        <f t="shared" si="3"/>
        <v>43591</v>
      </c>
      <c r="C37" s="211" t="s">
        <v>483</v>
      </c>
      <c r="D37" s="211" t="s">
        <v>281</v>
      </c>
      <c r="E37" s="169">
        <v>33</v>
      </c>
      <c r="F37" s="212" t="s">
        <v>53</v>
      </c>
      <c r="G37" s="169"/>
      <c r="J37" s="205">
        <v>43556</v>
      </c>
      <c r="K37" t="s">
        <v>469</v>
      </c>
      <c r="L37" s="63">
        <v>0</v>
      </c>
      <c r="M37" s="63">
        <v>0</v>
      </c>
      <c r="N37" s="63">
        <v>0</v>
      </c>
      <c r="O37" s="63">
        <v>0</v>
      </c>
      <c r="P37" s="206" t="str">
        <f t="shared" si="1"/>
        <v>full</v>
      </c>
    </row>
    <row r="38" spans="1:16" x14ac:dyDescent="0.3">
      <c r="A38" s="212" t="str">
        <f t="shared" si="2"/>
        <v>Ю+0</v>
      </c>
      <c r="B38" s="170">
        <f t="shared" si="3"/>
        <v>43592</v>
      </c>
      <c r="C38" s="211" t="s">
        <v>483</v>
      </c>
      <c r="D38" s="211" t="s">
        <v>281</v>
      </c>
      <c r="E38" s="169">
        <v>34</v>
      </c>
      <c r="F38" s="212" t="s">
        <v>53</v>
      </c>
      <c r="G38" s="169"/>
    </row>
    <row r="39" spans="1:16" x14ac:dyDescent="0.3">
      <c r="A39" s="212" t="str">
        <f t="shared" si="2"/>
        <v>Ю+0</v>
      </c>
      <c r="B39" s="170">
        <f t="shared" si="3"/>
        <v>43593</v>
      </c>
      <c r="C39" s="211" t="s">
        <v>483</v>
      </c>
      <c r="D39" s="211" t="s">
        <v>281</v>
      </c>
      <c r="E39" s="169">
        <v>35</v>
      </c>
      <c r="F39" s="212" t="s">
        <v>53</v>
      </c>
      <c r="G39" s="169"/>
    </row>
    <row r="40" spans="1:16" x14ac:dyDescent="0.3">
      <c r="A40" s="212" t="str">
        <f t="shared" si="2"/>
        <v>Ю+0</v>
      </c>
      <c r="B40" s="170">
        <f t="shared" si="3"/>
        <v>43594</v>
      </c>
      <c r="C40" s="211" t="s">
        <v>483</v>
      </c>
      <c r="D40" s="211"/>
      <c r="E40" s="169">
        <v>36</v>
      </c>
      <c r="F40" s="212" t="s">
        <v>53</v>
      </c>
      <c r="G40" s="169"/>
    </row>
    <row r="41" spans="1:16" x14ac:dyDescent="0.3">
      <c r="A41" s="212" t="str">
        <f t="shared" si="2"/>
        <v>Ю+0</v>
      </c>
      <c r="B41" s="170">
        <f t="shared" si="3"/>
        <v>43595</v>
      </c>
      <c r="C41" s="211" t="s">
        <v>483</v>
      </c>
      <c r="D41" s="211"/>
      <c r="E41" s="169">
        <v>37</v>
      </c>
      <c r="F41" s="212" t="s">
        <v>53</v>
      </c>
      <c r="G41" s="169"/>
    </row>
    <row r="42" spans="1:16" x14ac:dyDescent="0.3">
      <c r="A42" s="212" t="str">
        <f t="shared" si="2"/>
        <v>Ю+0</v>
      </c>
      <c r="B42" s="170">
        <f t="shared" si="3"/>
        <v>43596</v>
      </c>
      <c r="C42" s="211" t="s">
        <v>483</v>
      </c>
      <c r="D42" s="211"/>
      <c r="E42" s="169">
        <v>38</v>
      </c>
      <c r="F42" s="212" t="s">
        <v>53</v>
      </c>
      <c r="G42" s="169"/>
    </row>
    <row r="43" spans="1:16" x14ac:dyDescent="0.3">
      <c r="A43" s="212" t="str">
        <f t="shared" si="2"/>
        <v>Ю+0</v>
      </c>
      <c r="B43" s="170">
        <f t="shared" si="3"/>
        <v>43597</v>
      </c>
      <c r="C43" s="211" t="s">
        <v>483</v>
      </c>
      <c r="D43" s="211"/>
      <c r="E43" s="169">
        <v>39</v>
      </c>
      <c r="F43" s="212" t="s">
        <v>53</v>
      </c>
      <c r="G43" s="169"/>
    </row>
    <row r="44" spans="1:16" x14ac:dyDescent="0.3">
      <c r="A44" s="212" t="str">
        <f t="shared" si="2"/>
        <v>Ю+0</v>
      </c>
      <c r="B44" s="170">
        <f t="shared" si="3"/>
        <v>43598</v>
      </c>
      <c r="C44" s="211" t="s">
        <v>483</v>
      </c>
      <c r="D44" s="211"/>
      <c r="E44" s="169">
        <v>40</v>
      </c>
      <c r="F44" s="212" t="s">
        <v>53</v>
      </c>
      <c r="G44" s="169"/>
    </row>
    <row r="45" spans="1:16" x14ac:dyDescent="0.3">
      <c r="A45" s="212" t="str">
        <f t="shared" si="2"/>
        <v>Ю+0</v>
      </c>
      <c r="B45" s="170">
        <f t="shared" si="3"/>
        <v>43599</v>
      </c>
      <c r="C45" s="211" t="s">
        <v>483</v>
      </c>
      <c r="D45" s="211"/>
      <c r="E45" s="169">
        <v>41</v>
      </c>
      <c r="F45" s="212" t="s">
        <v>53</v>
      </c>
      <c r="G45" s="169"/>
    </row>
    <row r="46" spans="1:16" x14ac:dyDescent="0.3">
      <c r="A46" s="212"/>
      <c r="B46" s="170">
        <f t="shared" si="3"/>
        <v>43600</v>
      </c>
      <c r="E46" s="169">
        <v>42</v>
      </c>
      <c r="F46" s="171"/>
      <c r="G46" s="169"/>
    </row>
    <row r="47" spans="1:16" x14ac:dyDescent="0.3">
      <c r="A47" s="212"/>
      <c r="B47" s="170">
        <f t="shared" si="3"/>
        <v>43601</v>
      </c>
      <c r="C47" s="211"/>
      <c r="D47" s="211"/>
      <c r="E47" s="169">
        <v>43</v>
      </c>
      <c r="F47" s="171"/>
      <c r="G47" s="169"/>
    </row>
    <row r="48" spans="1:16" x14ac:dyDescent="0.3">
      <c r="B48" s="170">
        <f t="shared" si="3"/>
        <v>43602</v>
      </c>
      <c r="E48" s="169">
        <v>44</v>
      </c>
      <c r="F48" s="171"/>
      <c r="G48" s="169"/>
    </row>
    <row r="49" spans="2:7" x14ac:dyDescent="0.3">
      <c r="B49" s="170">
        <f t="shared" si="3"/>
        <v>43603</v>
      </c>
      <c r="E49" s="169">
        <v>45</v>
      </c>
      <c r="F49" s="171"/>
      <c r="G49" s="169"/>
    </row>
    <row r="50" spans="2:7" x14ac:dyDescent="0.3">
      <c r="B50" s="170">
        <f t="shared" si="3"/>
        <v>43604</v>
      </c>
      <c r="E50" s="169">
        <v>46</v>
      </c>
      <c r="F50" s="171"/>
      <c r="G50" s="169"/>
    </row>
    <row r="51" spans="2:7" x14ac:dyDescent="0.3">
      <c r="B51" s="170">
        <f t="shared" si="3"/>
        <v>43605</v>
      </c>
      <c r="E51" s="169">
        <v>47</v>
      </c>
      <c r="F51" s="171"/>
      <c r="G51" s="169"/>
    </row>
    <row r="52" spans="2:7" x14ac:dyDescent="0.3">
      <c r="B52" s="170">
        <f t="shared" si="3"/>
        <v>43606</v>
      </c>
      <c r="E52" s="169">
        <v>48</v>
      </c>
      <c r="F52" s="171"/>
      <c r="G52" s="169"/>
    </row>
    <row r="53" spans="2:7" x14ac:dyDescent="0.3">
      <c r="B53" s="170">
        <f t="shared" si="3"/>
        <v>43607</v>
      </c>
      <c r="E53" s="169">
        <v>49</v>
      </c>
      <c r="F53" s="212"/>
      <c r="G53" s="169"/>
    </row>
    <row r="54" spans="2:7" x14ac:dyDescent="0.3">
      <c r="B54" s="170">
        <f t="shared" si="3"/>
        <v>43608</v>
      </c>
      <c r="E54" s="169">
        <v>50</v>
      </c>
      <c r="F54" s="171"/>
      <c r="G54" s="169"/>
    </row>
    <row r="55" spans="2:7" x14ac:dyDescent="0.3">
      <c r="B55" s="170">
        <f t="shared" si="3"/>
        <v>43609</v>
      </c>
      <c r="E55" s="169">
        <v>51</v>
      </c>
      <c r="F55" s="171"/>
      <c r="G55" s="169"/>
    </row>
    <row r="56" spans="2:7" x14ac:dyDescent="0.3">
      <c r="B56" s="170">
        <f t="shared" si="3"/>
        <v>43610</v>
      </c>
      <c r="E56" s="169">
        <v>52</v>
      </c>
      <c r="F56" s="171"/>
      <c r="G56" s="169"/>
    </row>
    <row r="57" spans="2:7" x14ac:dyDescent="0.3">
      <c r="B57" s="170">
        <f t="shared" si="3"/>
        <v>43611</v>
      </c>
      <c r="E57" s="169">
        <v>53</v>
      </c>
      <c r="F57" s="171"/>
      <c r="G57" s="169"/>
    </row>
    <row r="58" spans="2:7" x14ac:dyDescent="0.3">
      <c r="B58" s="170">
        <f t="shared" si="3"/>
        <v>43612</v>
      </c>
      <c r="E58" s="169">
        <v>54</v>
      </c>
      <c r="F58" s="171"/>
      <c r="G58" s="169"/>
    </row>
    <row r="59" spans="2:7" x14ac:dyDescent="0.3">
      <c r="B59" s="170">
        <f t="shared" si="3"/>
        <v>43613</v>
      </c>
      <c r="E59" s="169">
        <v>55</v>
      </c>
      <c r="F59" s="171"/>
      <c r="G59" s="169"/>
    </row>
    <row r="60" spans="2:7" x14ac:dyDescent="0.3">
      <c r="B60" s="170">
        <f t="shared" si="3"/>
        <v>43614</v>
      </c>
      <c r="E60" s="169">
        <v>56</v>
      </c>
      <c r="F60" s="171"/>
      <c r="G60" s="169"/>
    </row>
    <row r="61" spans="2:7" x14ac:dyDescent="0.3">
      <c r="B61" s="170">
        <f t="shared" si="3"/>
        <v>43615</v>
      </c>
      <c r="E61" s="169">
        <v>57</v>
      </c>
      <c r="F61" s="171"/>
      <c r="G61" s="169"/>
    </row>
    <row r="62" spans="2:7" x14ac:dyDescent="0.3">
      <c r="B62" s="170">
        <f t="shared" si="3"/>
        <v>43616</v>
      </c>
      <c r="E62" s="169">
        <v>58</v>
      </c>
      <c r="F62" s="171"/>
      <c r="G62" s="169"/>
    </row>
    <row r="63" spans="2:7" x14ac:dyDescent="0.3">
      <c r="B63" s="170">
        <f t="shared" si="3"/>
        <v>43617</v>
      </c>
      <c r="E63" s="169">
        <v>59</v>
      </c>
      <c r="F63" s="171"/>
      <c r="G63" s="169"/>
    </row>
  </sheetData>
  <autoFilter ref="A1:G63"/>
  <conditionalFormatting pivot="1" sqref="L3:O37">
    <cfRule type="colorScale" priority="5">
      <colorScale>
        <cfvo type="min"/>
        <cfvo type="percentile" val="80"/>
        <cfvo type="max"/>
        <color theme="5" tint="0.59999389629810485"/>
        <color theme="0" tint="-0.14999847407452621"/>
        <color theme="4"/>
      </colorScale>
    </cfRule>
  </conditionalFormatting>
  <conditionalFormatting sqref="P2:P37">
    <cfRule type="containsText" dxfId="63" priority="4" operator="containsText" text="part">
      <formula>NOT(ISERROR(SEARCH("part",P2)))</formula>
    </cfRule>
  </conditionalFormatting>
  <conditionalFormatting sqref="C34:C45">
    <cfRule type="containsText" dxfId="62" priority="1" operator="containsText" text="план">
      <formula>NOT(ISERROR(SEARCH("план",C34)))</formula>
    </cfRule>
  </conditionalFormatting>
  <conditionalFormatting sqref="B1:B45">
    <cfRule type="cellIs" dxfId="61" priority="2" operator="equal">
      <formula>xxx</formula>
    </cfRule>
    <cfRule type="colorScale" priority="3">
      <colorScale>
        <cfvo type="min"/>
        <cfvo type="percentile" val="6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S64"/>
  <sheetViews>
    <sheetView tabSelected="1" workbookViewId="0">
      <pane ySplit="1" topLeftCell="A32" activePane="bottomLeft" state="frozen"/>
      <selection pane="bottomLeft" activeCell="O35" sqref="O35"/>
    </sheetView>
  </sheetViews>
  <sheetFormatPr defaultRowHeight="14.4" outlineLevelCol="1" x14ac:dyDescent="0.3"/>
  <cols>
    <col min="1" max="1" width="9.21875" style="36" bestFit="1" customWidth="1"/>
    <col min="2" max="2" width="11.33203125" style="36" bestFit="1" customWidth="1"/>
    <col min="3" max="3" width="8.109375" style="36" bestFit="1" customWidth="1"/>
    <col min="4" max="4" width="9.6640625" style="47" bestFit="1" customWidth="1"/>
    <col min="5" max="5" width="8" style="47" bestFit="1" customWidth="1"/>
    <col min="6" max="6" width="10.44140625" bestFit="1" customWidth="1"/>
    <col min="7" max="7" width="11.88671875" bestFit="1" customWidth="1" outlineLevel="1"/>
    <col min="8" max="8" width="12" bestFit="1" customWidth="1" outlineLevel="1"/>
    <col min="9" max="9" width="9.88671875" bestFit="1" customWidth="1" outlineLevel="1"/>
    <col min="10" max="10" width="9.33203125" bestFit="1" customWidth="1"/>
    <col min="11" max="11" width="8.6640625" style="36" bestFit="1" customWidth="1"/>
    <col min="12" max="12" width="8.88671875" style="36"/>
    <col min="13" max="13" width="17" bestFit="1" customWidth="1"/>
    <col min="14" max="14" width="20.33203125" customWidth="1"/>
    <col min="15" max="15" width="11.33203125" bestFit="1" customWidth="1"/>
    <col min="16" max="16" width="8.6640625" customWidth="1"/>
    <col min="17" max="17" width="6.6640625" bestFit="1" customWidth="1"/>
    <col min="18" max="18" width="8" customWidth="1"/>
    <col min="19" max="19" width="8.6640625" customWidth="1"/>
    <col min="20" max="20" width="11.6640625" bestFit="1" customWidth="1"/>
    <col min="21" max="21" width="14.77734375" bestFit="1" customWidth="1"/>
    <col min="22" max="22" width="9.6640625" customWidth="1"/>
    <col min="23" max="23" width="14" bestFit="1" customWidth="1"/>
    <col min="24" max="24" width="16.109375" bestFit="1" customWidth="1"/>
    <col min="25" max="25" width="19.21875" bestFit="1" customWidth="1"/>
    <col min="26" max="26" width="9.6640625" bestFit="1" customWidth="1"/>
    <col min="27" max="27" width="14" bestFit="1" customWidth="1"/>
    <col min="28" max="28" width="16.109375" bestFit="1" customWidth="1"/>
    <col min="29" max="29" width="19.21875" bestFit="1" customWidth="1"/>
  </cols>
  <sheetData>
    <row r="1" spans="1:18" x14ac:dyDescent="0.3">
      <c r="A1" s="36" t="s">
        <v>35</v>
      </c>
      <c r="B1" s="36" t="s">
        <v>36</v>
      </c>
      <c r="C1" s="36" t="s">
        <v>37</v>
      </c>
      <c r="D1" s="45" t="s">
        <v>38</v>
      </c>
      <c r="E1" s="45" t="s">
        <v>39</v>
      </c>
      <c r="F1" s="46" t="s">
        <v>40</v>
      </c>
      <c r="G1" s="52" t="s">
        <v>48</v>
      </c>
      <c r="H1" s="52" t="s">
        <v>49</v>
      </c>
      <c r="I1" s="52" t="s">
        <v>54</v>
      </c>
      <c r="J1" s="42" t="s">
        <v>55</v>
      </c>
      <c r="K1" s="42" t="s">
        <v>56</v>
      </c>
      <c r="M1" s="56" t="s">
        <v>62</v>
      </c>
      <c r="N1" s="57" t="s">
        <v>63</v>
      </c>
      <c r="O1" s="58" t="s">
        <v>64</v>
      </c>
      <c r="P1" s="42" t="s">
        <v>65</v>
      </c>
      <c r="Q1" s="59" t="s">
        <v>66</v>
      </c>
      <c r="R1" t="s">
        <v>67</v>
      </c>
    </row>
    <row r="2" spans="1:18" x14ac:dyDescent="0.3">
      <c r="A2" s="37">
        <v>0</v>
      </c>
      <c r="B2" s="38">
        <v>42741</v>
      </c>
      <c r="C2" s="36">
        <v>1</v>
      </c>
      <c r="D2" s="47" t="s">
        <v>41</v>
      </c>
      <c r="F2" s="47" t="str">
        <f>G2&amp;H2</f>
        <v>В-2</v>
      </c>
      <c r="G2" s="47" t="s">
        <v>50</v>
      </c>
      <c r="H2" s="47">
        <v>-2</v>
      </c>
      <c r="I2" s="47">
        <v>-2</v>
      </c>
      <c r="J2" s="54" t="s">
        <v>57</v>
      </c>
      <c r="K2" s="36" t="s">
        <v>58</v>
      </c>
    </row>
    <row r="3" spans="1:18" x14ac:dyDescent="0.3">
      <c r="A3" s="37">
        <v>1</v>
      </c>
      <c r="B3" s="38">
        <v>42742</v>
      </c>
      <c r="C3" s="36">
        <v>1</v>
      </c>
      <c r="D3" s="47" t="s">
        <v>41</v>
      </c>
      <c r="E3" s="47">
        <v>1</v>
      </c>
      <c r="F3" s="47" t="str">
        <f>G3</f>
        <v>В</v>
      </c>
      <c r="G3" s="47" t="s">
        <v>50</v>
      </c>
      <c r="H3" s="47">
        <v>0</v>
      </c>
      <c r="I3" s="47">
        <v>0</v>
      </c>
      <c r="J3" s="54" t="s">
        <v>59</v>
      </c>
      <c r="K3" s="36" t="s">
        <v>58</v>
      </c>
    </row>
    <row r="4" spans="1:18" x14ac:dyDescent="0.3">
      <c r="A4" s="37">
        <v>2</v>
      </c>
      <c r="B4" s="38">
        <v>42756</v>
      </c>
      <c r="C4" s="36">
        <v>1</v>
      </c>
      <c r="D4" s="47" t="s">
        <v>41</v>
      </c>
      <c r="E4" s="47">
        <v>0.5</v>
      </c>
      <c r="F4" s="47" t="str">
        <f>G4</f>
        <v>В</v>
      </c>
      <c r="G4" s="47" t="s">
        <v>50</v>
      </c>
      <c r="H4" s="47">
        <v>0</v>
      </c>
      <c r="I4" s="47">
        <v>0</v>
      </c>
      <c r="J4" s="47" t="s">
        <v>60</v>
      </c>
      <c r="K4" s="36" t="s">
        <v>58</v>
      </c>
    </row>
    <row r="5" spans="1:18" x14ac:dyDescent="0.3">
      <c r="A5" s="37">
        <v>3</v>
      </c>
      <c r="B5" s="38">
        <v>42761</v>
      </c>
      <c r="C5" s="36">
        <v>1</v>
      </c>
      <c r="D5" s="47" t="s">
        <v>41</v>
      </c>
      <c r="E5" s="47">
        <v>1</v>
      </c>
      <c r="F5" s="47" t="str">
        <f>G5&amp;"+"&amp;MAX(H5,0)</f>
        <v>В+1</v>
      </c>
      <c r="G5" s="47" t="s">
        <v>50</v>
      </c>
      <c r="H5" s="47">
        <v>1</v>
      </c>
      <c r="I5" s="47">
        <v>1</v>
      </c>
      <c r="J5" s="47" t="s">
        <v>60</v>
      </c>
      <c r="K5" s="36" t="s">
        <v>58</v>
      </c>
    </row>
    <row r="6" spans="1:18" x14ac:dyDescent="0.3">
      <c r="A6" s="37">
        <v>4</v>
      </c>
      <c r="B6" s="38">
        <v>42767</v>
      </c>
      <c r="C6" s="36">
        <v>1</v>
      </c>
      <c r="D6" s="47" t="s">
        <v>41</v>
      </c>
      <c r="E6" s="47">
        <v>1</v>
      </c>
      <c r="F6" s="47" t="str">
        <f t="shared" ref="F6:F52" si="0">G6&amp;"+"&amp;MAX(H6,0)</f>
        <v>В+2</v>
      </c>
      <c r="G6" s="47" t="s">
        <v>50</v>
      </c>
      <c r="H6" s="47">
        <v>2</v>
      </c>
      <c r="I6" s="47">
        <v>2</v>
      </c>
      <c r="J6" s="47" t="s">
        <v>60</v>
      </c>
      <c r="K6" s="36" t="s">
        <v>58</v>
      </c>
    </row>
    <row r="7" spans="1:18" x14ac:dyDescent="0.3">
      <c r="A7" s="37">
        <v>5</v>
      </c>
      <c r="B7" s="38">
        <v>42773</v>
      </c>
      <c r="C7" s="36">
        <v>1</v>
      </c>
      <c r="D7" s="47" t="s">
        <v>41</v>
      </c>
      <c r="E7" s="47">
        <v>1</v>
      </c>
      <c r="F7" s="47" t="str">
        <f t="shared" si="0"/>
        <v>В+3</v>
      </c>
      <c r="G7" s="47" t="s">
        <v>50</v>
      </c>
      <c r="H7" s="47">
        <v>3</v>
      </c>
      <c r="I7" s="47">
        <v>3</v>
      </c>
      <c r="J7" s="47" t="s">
        <v>60</v>
      </c>
      <c r="K7" s="36" t="s">
        <v>58</v>
      </c>
    </row>
    <row r="8" spans="1:18" x14ac:dyDescent="0.3">
      <c r="A8" s="39">
        <v>5.5</v>
      </c>
      <c r="B8" s="38">
        <v>42780</v>
      </c>
      <c r="C8" s="36">
        <v>1</v>
      </c>
      <c r="D8" s="47" t="s">
        <v>41</v>
      </c>
      <c r="F8" s="47" t="str">
        <f t="shared" si="0"/>
        <v>В+3</v>
      </c>
      <c r="G8" s="47" t="s">
        <v>50</v>
      </c>
      <c r="H8" s="47">
        <v>3</v>
      </c>
      <c r="I8" s="47">
        <v>3</v>
      </c>
      <c r="J8" s="47" t="s">
        <v>60</v>
      </c>
      <c r="K8" s="36" t="s">
        <v>58</v>
      </c>
    </row>
    <row r="9" spans="1:18" x14ac:dyDescent="0.3">
      <c r="A9" s="40">
        <v>5.55</v>
      </c>
      <c r="B9" s="38">
        <v>42782</v>
      </c>
      <c r="C9" s="36">
        <v>1</v>
      </c>
      <c r="D9" s="47" t="s">
        <v>41</v>
      </c>
      <c r="F9" s="47" t="str">
        <f t="shared" si="0"/>
        <v>В+3</v>
      </c>
      <c r="G9" s="47" t="s">
        <v>50</v>
      </c>
      <c r="H9" s="47">
        <v>3</v>
      </c>
      <c r="I9" s="47">
        <v>3</v>
      </c>
      <c r="J9" s="47" t="s">
        <v>60</v>
      </c>
      <c r="K9" s="36" t="s">
        <v>58</v>
      </c>
    </row>
    <row r="10" spans="1:18" x14ac:dyDescent="0.3">
      <c r="A10" s="37">
        <v>6</v>
      </c>
      <c r="B10" s="38">
        <v>42784</v>
      </c>
      <c r="C10" s="36">
        <v>1</v>
      </c>
      <c r="D10" s="47" t="s">
        <v>41</v>
      </c>
      <c r="E10" s="47">
        <v>1</v>
      </c>
      <c r="F10" s="47" t="str">
        <f t="shared" si="0"/>
        <v>В+4</v>
      </c>
      <c r="G10" s="47" t="s">
        <v>50</v>
      </c>
      <c r="H10" s="47">
        <v>4</v>
      </c>
      <c r="I10" s="47">
        <v>4</v>
      </c>
      <c r="J10" s="47" t="s">
        <v>60</v>
      </c>
      <c r="K10" s="36" t="s">
        <v>58</v>
      </c>
    </row>
    <row r="11" spans="1:18" x14ac:dyDescent="0.3">
      <c r="A11" s="37">
        <v>7</v>
      </c>
      <c r="B11" s="38">
        <v>42789</v>
      </c>
      <c r="C11" s="36">
        <v>1</v>
      </c>
      <c r="D11" s="47" t="s">
        <v>41</v>
      </c>
      <c r="E11" s="47">
        <v>0.5</v>
      </c>
      <c r="F11" s="47" t="str">
        <f t="shared" si="0"/>
        <v>В+5</v>
      </c>
      <c r="G11" s="47" t="s">
        <v>50</v>
      </c>
      <c r="H11" s="47">
        <v>5</v>
      </c>
      <c r="I11" s="47">
        <v>5</v>
      </c>
      <c r="J11" s="47" t="s">
        <v>60</v>
      </c>
      <c r="K11" s="36" t="s">
        <v>58</v>
      </c>
    </row>
    <row r="12" spans="1:18" x14ac:dyDescent="0.3">
      <c r="A12" s="37">
        <v>8</v>
      </c>
      <c r="B12" s="38">
        <v>42801</v>
      </c>
      <c r="C12" s="36">
        <v>1</v>
      </c>
      <c r="D12" s="47" t="s">
        <v>41</v>
      </c>
      <c r="E12" s="47">
        <v>0.5</v>
      </c>
      <c r="F12" s="47" t="str">
        <f t="shared" si="0"/>
        <v>В+5</v>
      </c>
      <c r="G12" s="47" t="s">
        <v>50</v>
      </c>
      <c r="H12" s="47">
        <v>5</v>
      </c>
      <c r="I12" s="47">
        <v>5</v>
      </c>
      <c r="J12" s="47" t="s">
        <v>60</v>
      </c>
      <c r="K12" s="36" t="s">
        <v>58</v>
      </c>
    </row>
    <row r="13" spans="1:18" x14ac:dyDescent="0.3">
      <c r="A13" s="41">
        <v>9</v>
      </c>
      <c r="B13" s="38">
        <v>42806</v>
      </c>
      <c r="C13" s="36">
        <v>1</v>
      </c>
      <c r="D13" s="47" t="s">
        <v>41</v>
      </c>
      <c r="E13" s="47">
        <v>0.5</v>
      </c>
      <c r="F13" s="47" t="str">
        <f t="shared" si="0"/>
        <v>В+6</v>
      </c>
      <c r="G13" s="47" t="s">
        <v>50</v>
      </c>
      <c r="H13" s="47">
        <v>6</v>
      </c>
      <c r="I13" s="47">
        <v>6</v>
      </c>
      <c r="J13" s="47" t="s">
        <v>60</v>
      </c>
      <c r="K13" s="36" t="s">
        <v>58</v>
      </c>
    </row>
    <row r="14" spans="1:18" x14ac:dyDescent="0.3">
      <c r="A14" s="37">
        <v>10</v>
      </c>
      <c r="B14" s="38">
        <v>42812</v>
      </c>
      <c r="C14" s="36">
        <v>1</v>
      </c>
      <c r="D14" s="48" t="s">
        <v>42</v>
      </c>
      <c r="E14" s="47">
        <v>2</v>
      </c>
      <c r="F14" s="47" t="str">
        <f t="shared" si="0"/>
        <v>С+0</v>
      </c>
      <c r="G14" s="47" t="s">
        <v>51</v>
      </c>
      <c r="H14" s="47">
        <v>0</v>
      </c>
      <c r="I14" s="47">
        <v>8</v>
      </c>
      <c r="J14" s="47" t="s">
        <v>60</v>
      </c>
      <c r="K14" s="36" t="s">
        <v>58</v>
      </c>
    </row>
    <row r="15" spans="1:18" x14ac:dyDescent="0.3">
      <c r="A15" s="37">
        <v>11</v>
      </c>
      <c r="B15" s="38">
        <v>42819</v>
      </c>
      <c r="C15" s="36">
        <v>2</v>
      </c>
      <c r="D15" s="47" t="s">
        <v>43</v>
      </c>
      <c r="E15" s="47">
        <v>1</v>
      </c>
      <c r="F15" s="47" t="str">
        <f t="shared" si="0"/>
        <v>С+1</v>
      </c>
      <c r="G15" s="47" t="s">
        <v>51</v>
      </c>
      <c r="H15" s="47">
        <v>1</v>
      </c>
      <c r="I15" s="47">
        <v>9</v>
      </c>
      <c r="J15" s="47" t="s">
        <v>60</v>
      </c>
      <c r="K15" s="36" t="s">
        <v>58</v>
      </c>
    </row>
    <row r="16" spans="1:18" x14ac:dyDescent="0.3">
      <c r="A16" s="37">
        <v>12</v>
      </c>
      <c r="B16" s="38">
        <v>42830</v>
      </c>
      <c r="C16" s="36">
        <v>2</v>
      </c>
      <c r="D16" s="47" t="s">
        <v>43</v>
      </c>
      <c r="E16" s="47">
        <v>0.25</v>
      </c>
      <c r="F16" s="47" t="str">
        <f t="shared" si="0"/>
        <v>С+2</v>
      </c>
      <c r="G16" s="47" t="s">
        <v>51</v>
      </c>
      <c r="H16" s="47">
        <v>2</v>
      </c>
      <c r="I16" s="47">
        <v>10</v>
      </c>
      <c r="J16" s="47" t="s">
        <v>60</v>
      </c>
      <c r="K16" s="36" t="s">
        <v>58</v>
      </c>
    </row>
    <row r="17" spans="1:11" x14ac:dyDescent="0.3">
      <c r="A17" s="37">
        <v>13</v>
      </c>
      <c r="B17" s="38">
        <v>42838</v>
      </c>
      <c r="C17" s="36">
        <v>2</v>
      </c>
      <c r="D17" s="47" t="s">
        <v>43</v>
      </c>
      <c r="E17" s="47">
        <v>0.25</v>
      </c>
      <c r="F17" s="47" t="str">
        <f t="shared" si="0"/>
        <v>С+2</v>
      </c>
      <c r="G17" s="47" t="s">
        <v>51</v>
      </c>
      <c r="H17" s="47">
        <v>2</v>
      </c>
      <c r="I17" s="53">
        <v>10</v>
      </c>
      <c r="J17" s="47" t="s">
        <v>60</v>
      </c>
      <c r="K17" s="36" t="s">
        <v>58</v>
      </c>
    </row>
    <row r="18" spans="1:11" x14ac:dyDescent="0.3">
      <c r="A18" s="37">
        <v>14</v>
      </c>
      <c r="B18" s="38">
        <v>42882</v>
      </c>
      <c r="C18" s="36">
        <v>2</v>
      </c>
      <c r="D18" s="47" t="s">
        <v>43</v>
      </c>
      <c r="E18" s="47">
        <v>0.5</v>
      </c>
      <c r="F18" s="47" t="str">
        <f t="shared" si="0"/>
        <v>С+2</v>
      </c>
      <c r="G18" s="47" t="s">
        <v>51</v>
      </c>
      <c r="H18" s="47">
        <v>2</v>
      </c>
      <c r="I18" s="47">
        <v>10</v>
      </c>
      <c r="J18" s="47" t="s">
        <v>60</v>
      </c>
      <c r="K18" s="36" t="s">
        <v>58</v>
      </c>
    </row>
    <row r="19" spans="1:11" x14ac:dyDescent="0.3">
      <c r="A19" s="37">
        <v>15</v>
      </c>
      <c r="B19" s="38">
        <v>42897</v>
      </c>
      <c r="C19" s="36">
        <v>2</v>
      </c>
      <c r="D19" s="47" t="s">
        <v>43</v>
      </c>
      <c r="E19" s="47">
        <v>0.5</v>
      </c>
      <c r="F19" s="47" t="str">
        <f t="shared" si="0"/>
        <v>С+3</v>
      </c>
      <c r="G19" s="47" t="s">
        <v>51</v>
      </c>
      <c r="H19" s="47">
        <v>3</v>
      </c>
      <c r="I19" s="53">
        <v>11</v>
      </c>
      <c r="J19" s="47" t="s">
        <v>60</v>
      </c>
      <c r="K19" s="36" t="s">
        <v>58</v>
      </c>
    </row>
    <row r="20" spans="1:11" x14ac:dyDescent="0.3">
      <c r="A20" s="42">
        <v>16.399999999999999</v>
      </c>
      <c r="B20" s="38">
        <v>42903</v>
      </c>
      <c r="C20" s="36">
        <v>2</v>
      </c>
      <c r="D20" s="47" t="s">
        <v>43</v>
      </c>
      <c r="E20" s="49">
        <v>0.25</v>
      </c>
      <c r="F20" s="47" t="str">
        <f t="shared" si="0"/>
        <v>С+3</v>
      </c>
      <c r="G20" s="47" t="s">
        <v>51</v>
      </c>
      <c r="H20" s="47">
        <v>3</v>
      </c>
      <c r="I20" s="53">
        <v>11</v>
      </c>
      <c r="J20" s="47" t="s">
        <v>60</v>
      </c>
      <c r="K20" s="36" t="s">
        <v>58</v>
      </c>
    </row>
    <row r="21" spans="1:11" x14ac:dyDescent="0.3">
      <c r="A21" s="42">
        <v>16.8</v>
      </c>
      <c r="B21" s="38">
        <v>42908</v>
      </c>
      <c r="C21" s="36">
        <v>2</v>
      </c>
      <c r="D21" s="47" t="s">
        <v>43</v>
      </c>
      <c r="E21" s="49">
        <v>0.25</v>
      </c>
      <c r="F21" s="47" t="str">
        <f t="shared" si="0"/>
        <v>С+4</v>
      </c>
      <c r="G21" s="47" t="s">
        <v>51</v>
      </c>
      <c r="H21" s="47">
        <v>4</v>
      </c>
      <c r="I21" s="53">
        <v>12</v>
      </c>
      <c r="J21" s="47" t="s">
        <v>60</v>
      </c>
      <c r="K21" s="36" t="s">
        <v>58</v>
      </c>
    </row>
    <row r="22" spans="1:11" x14ac:dyDescent="0.3">
      <c r="A22" s="43">
        <v>17</v>
      </c>
      <c r="B22" s="38">
        <v>42909</v>
      </c>
      <c r="C22" s="36">
        <v>2</v>
      </c>
      <c r="D22" s="47" t="s">
        <v>43</v>
      </c>
      <c r="E22" s="47">
        <v>0.5</v>
      </c>
      <c r="F22" s="47" t="str">
        <f t="shared" si="0"/>
        <v>С+4</v>
      </c>
      <c r="G22" s="47" t="s">
        <v>51</v>
      </c>
      <c r="H22" s="47">
        <v>4</v>
      </c>
      <c r="I22" s="53">
        <v>12</v>
      </c>
      <c r="J22" s="47" t="s">
        <v>60</v>
      </c>
      <c r="K22" s="36" t="s">
        <v>58</v>
      </c>
    </row>
    <row r="23" spans="1:11" x14ac:dyDescent="0.3">
      <c r="A23" s="37">
        <v>18</v>
      </c>
      <c r="B23" s="38">
        <v>42914</v>
      </c>
      <c r="C23" s="36">
        <v>2</v>
      </c>
      <c r="D23" s="47" t="s">
        <v>43</v>
      </c>
      <c r="E23" s="50">
        <v>0.5</v>
      </c>
      <c r="F23" s="47" t="str">
        <f t="shared" si="0"/>
        <v>С+4</v>
      </c>
      <c r="G23" s="47" t="s">
        <v>51</v>
      </c>
      <c r="H23" s="47">
        <v>4</v>
      </c>
      <c r="I23" s="53">
        <v>12</v>
      </c>
      <c r="J23" s="47" t="s">
        <v>60</v>
      </c>
      <c r="K23" s="36" t="s">
        <v>58</v>
      </c>
    </row>
    <row r="24" spans="1:11" x14ac:dyDescent="0.3">
      <c r="A24" s="37">
        <v>19</v>
      </c>
      <c r="B24" s="38">
        <v>42926</v>
      </c>
      <c r="C24" s="36">
        <v>2</v>
      </c>
      <c r="D24" s="47" t="s">
        <v>43</v>
      </c>
      <c r="E24" s="47">
        <v>1</v>
      </c>
      <c r="F24" s="47" t="str">
        <f t="shared" si="0"/>
        <v>С+5</v>
      </c>
      <c r="G24" s="47" t="s">
        <v>51</v>
      </c>
      <c r="H24" s="47">
        <v>5</v>
      </c>
      <c r="I24" s="53">
        <v>13</v>
      </c>
      <c r="J24" s="47" t="s">
        <v>60</v>
      </c>
      <c r="K24" s="36" t="s">
        <v>58</v>
      </c>
    </row>
    <row r="25" spans="1:11" x14ac:dyDescent="0.3">
      <c r="A25" s="37">
        <v>20</v>
      </c>
      <c r="B25" s="38">
        <v>42932</v>
      </c>
      <c r="C25" s="36">
        <v>2</v>
      </c>
      <c r="D25" s="47" t="s">
        <v>43</v>
      </c>
      <c r="E25" s="50">
        <v>1</v>
      </c>
      <c r="F25" s="47" t="str">
        <f t="shared" si="0"/>
        <v>С+6</v>
      </c>
      <c r="G25" s="47" t="s">
        <v>51</v>
      </c>
      <c r="H25" s="47">
        <v>6</v>
      </c>
      <c r="I25" s="53">
        <v>14</v>
      </c>
      <c r="J25" s="47" t="s">
        <v>60</v>
      </c>
      <c r="K25" s="36" t="s">
        <v>58</v>
      </c>
    </row>
    <row r="26" spans="1:11" x14ac:dyDescent="0.3">
      <c r="A26" s="37">
        <v>21</v>
      </c>
      <c r="B26" s="38">
        <v>42946</v>
      </c>
      <c r="C26" s="36">
        <v>2</v>
      </c>
      <c r="D26" s="51" t="s">
        <v>44</v>
      </c>
      <c r="E26" s="47">
        <v>2</v>
      </c>
      <c r="F26" s="47" t="str">
        <f t="shared" si="0"/>
        <v>С+8</v>
      </c>
      <c r="G26" s="47" t="s">
        <v>51</v>
      </c>
      <c r="H26" s="47">
        <v>8</v>
      </c>
      <c r="I26" s="47">
        <v>16</v>
      </c>
      <c r="J26" s="47" t="s">
        <v>60</v>
      </c>
      <c r="K26" s="36" t="s">
        <v>58</v>
      </c>
    </row>
    <row r="27" spans="1:11" x14ac:dyDescent="0.3">
      <c r="A27" s="37">
        <v>22</v>
      </c>
      <c r="B27" s="38">
        <v>42950</v>
      </c>
      <c r="C27" s="36">
        <v>2</v>
      </c>
      <c r="D27" s="51" t="s">
        <v>44</v>
      </c>
      <c r="E27" s="47">
        <v>1</v>
      </c>
      <c r="F27" s="47" t="str">
        <f t="shared" si="0"/>
        <v>С+9</v>
      </c>
      <c r="G27" s="47" t="s">
        <v>51</v>
      </c>
      <c r="H27" s="47">
        <v>9</v>
      </c>
      <c r="I27" s="47">
        <v>17</v>
      </c>
      <c r="J27" s="47" t="s">
        <v>60</v>
      </c>
      <c r="K27" s="36" t="s">
        <v>58</v>
      </c>
    </row>
    <row r="28" spans="1:11" x14ac:dyDescent="0.3">
      <c r="A28" s="37">
        <v>23</v>
      </c>
      <c r="B28" s="38">
        <v>42957</v>
      </c>
      <c r="C28" s="36">
        <v>2</v>
      </c>
      <c r="D28" s="51" t="s">
        <v>44</v>
      </c>
      <c r="E28" s="47">
        <v>1</v>
      </c>
      <c r="F28" s="47" t="str">
        <f t="shared" si="0"/>
        <v>С+10</v>
      </c>
      <c r="G28" s="47" t="s">
        <v>51</v>
      </c>
      <c r="H28" s="47">
        <v>10</v>
      </c>
      <c r="I28" s="47">
        <v>18</v>
      </c>
      <c r="J28" s="47" t="s">
        <v>60</v>
      </c>
      <c r="K28" s="36" t="s">
        <v>58</v>
      </c>
    </row>
    <row r="29" spans="1:11" x14ac:dyDescent="0.3">
      <c r="A29" s="37">
        <v>24</v>
      </c>
      <c r="B29" s="38">
        <v>42964</v>
      </c>
      <c r="C29" s="36">
        <v>2</v>
      </c>
      <c r="D29" s="51" t="s">
        <v>44</v>
      </c>
      <c r="E29" s="47">
        <v>0.75</v>
      </c>
      <c r="F29" s="47" t="str">
        <f t="shared" si="0"/>
        <v>С+11</v>
      </c>
      <c r="G29" s="47" t="s">
        <v>51</v>
      </c>
      <c r="H29" s="47">
        <v>11</v>
      </c>
      <c r="I29" s="47">
        <v>19</v>
      </c>
      <c r="J29" s="47" t="s">
        <v>60</v>
      </c>
      <c r="K29" s="36" t="s">
        <v>58</v>
      </c>
    </row>
    <row r="30" spans="1:11" x14ac:dyDescent="0.3">
      <c r="A30" s="37">
        <v>25</v>
      </c>
      <c r="B30" s="38">
        <v>42988</v>
      </c>
      <c r="C30" s="36">
        <v>2</v>
      </c>
      <c r="D30" s="47" t="s">
        <v>45</v>
      </c>
      <c r="E30" s="47">
        <v>0.5</v>
      </c>
      <c r="F30" s="47" t="str">
        <f t="shared" si="0"/>
        <v>ЗА+1</v>
      </c>
      <c r="G30" s="47" t="s">
        <v>52</v>
      </c>
      <c r="H30" s="47">
        <v>1</v>
      </c>
      <c r="I30" s="47">
        <v>20</v>
      </c>
      <c r="J30" s="54" t="s">
        <v>59</v>
      </c>
      <c r="K30" s="55" t="s">
        <v>61</v>
      </c>
    </row>
    <row r="31" spans="1:11" x14ac:dyDescent="0.3">
      <c r="A31" s="37">
        <v>26</v>
      </c>
      <c r="B31" s="38">
        <v>43009</v>
      </c>
      <c r="C31" s="36">
        <v>2</v>
      </c>
      <c r="D31" s="47" t="s">
        <v>45</v>
      </c>
      <c r="E31" s="47">
        <v>0.25</v>
      </c>
      <c r="F31" s="47" t="str">
        <f t="shared" si="0"/>
        <v>ЗА+1</v>
      </c>
      <c r="G31" s="47" t="s">
        <v>52</v>
      </c>
      <c r="H31" s="47">
        <v>1</v>
      </c>
      <c r="I31" s="47">
        <v>20</v>
      </c>
      <c r="J31" s="47" t="s">
        <v>60</v>
      </c>
      <c r="K31" s="55" t="s">
        <v>61</v>
      </c>
    </row>
    <row r="32" spans="1:11" x14ac:dyDescent="0.3">
      <c r="A32" s="37">
        <v>27</v>
      </c>
      <c r="B32" s="38">
        <v>43016</v>
      </c>
      <c r="C32" s="36">
        <v>2</v>
      </c>
      <c r="D32" s="47" t="s">
        <v>45</v>
      </c>
      <c r="E32" s="47">
        <v>0.25</v>
      </c>
      <c r="F32" s="47" t="str">
        <f t="shared" si="0"/>
        <v>ЗА+1</v>
      </c>
      <c r="G32" s="47" t="s">
        <v>52</v>
      </c>
      <c r="H32" s="47">
        <v>1</v>
      </c>
      <c r="I32" s="47">
        <v>20</v>
      </c>
      <c r="J32" s="47" t="s">
        <v>60</v>
      </c>
      <c r="K32" s="55" t="s">
        <v>61</v>
      </c>
    </row>
    <row r="33" spans="1:11" x14ac:dyDescent="0.3">
      <c r="A33" s="36">
        <v>28</v>
      </c>
      <c r="B33" s="38">
        <v>43030</v>
      </c>
      <c r="C33" s="36">
        <v>2</v>
      </c>
      <c r="D33" s="47" t="s">
        <v>45</v>
      </c>
      <c r="E33" s="47">
        <v>0.75</v>
      </c>
      <c r="F33" s="47" t="str">
        <f t="shared" si="0"/>
        <v>ЗА+2</v>
      </c>
      <c r="G33" s="47" t="s">
        <v>52</v>
      </c>
      <c r="H33" s="47">
        <v>2</v>
      </c>
      <c r="I33" s="47">
        <v>21</v>
      </c>
      <c r="J33" s="47" t="s">
        <v>60</v>
      </c>
      <c r="K33" s="55" t="s">
        <v>61</v>
      </c>
    </row>
    <row r="34" spans="1:11" x14ac:dyDescent="0.3">
      <c r="A34" s="36">
        <v>29</v>
      </c>
      <c r="B34" s="38">
        <v>43036</v>
      </c>
      <c r="C34" s="36">
        <v>2</v>
      </c>
      <c r="D34" s="47" t="s">
        <v>45</v>
      </c>
      <c r="E34" s="47">
        <v>0.5</v>
      </c>
      <c r="F34" s="47" t="str">
        <f t="shared" si="0"/>
        <v>ЗА+2</v>
      </c>
      <c r="G34" s="47" t="s">
        <v>52</v>
      </c>
      <c r="H34" s="47">
        <v>2</v>
      </c>
      <c r="I34" s="47">
        <v>21</v>
      </c>
      <c r="J34" s="47" t="s">
        <v>60</v>
      </c>
      <c r="K34" s="55" t="s">
        <v>61</v>
      </c>
    </row>
    <row r="35" spans="1:11" x14ac:dyDescent="0.3">
      <c r="A35" s="36">
        <v>30</v>
      </c>
      <c r="B35" s="38">
        <v>43057</v>
      </c>
      <c r="C35" s="36">
        <v>2</v>
      </c>
      <c r="D35" s="47" t="s">
        <v>45</v>
      </c>
      <c r="E35" s="47">
        <v>0.5</v>
      </c>
      <c r="F35" s="47" t="str">
        <f t="shared" si="0"/>
        <v>ЗА+3</v>
      </c>
      <c r="G35" s="47" t="s">
        <v>52</v>
      </c>
      <c r="H35" s="47">
        <v>3</v>
      </c>
      <c r="I35" s="53">
        <v>22</v>
      </c>
      <c r="J35" s="47" t="s">
        <v>60</v>
      </c>
      <c r="K35" s="55" t="s">
        <v>61</v>
      </c>
    </row>
    <row r="36" spans="1:11" x14ac:dyDescent="0.3">
      <c r="A36" s="36">
        <v>31</v>
      </c>
      <c r="B36" s="38">
        <v>43071</v>
      </c>
      <c r="C36" s="36">
        <v>2</v>
      </c>
      <c r="D36" s="47" t="s">
        <v>45</v>
      </c>
      <c r="E36" s="47">
        <v>0.5</v>
      </c>
      <c r="F36" s="47" t="str">
        <f t="shared" si="0"/>
        <v>ЗА+3</v>
      </c>
      <c r="G36" s="47" t="s">
        <v>52</v>
      </c>
      <c r="H36" s="47">
        <v>3</v>
      </c>
      <c r="I36" s="53">
        <v>22</v>
      </c>
      <c r="J36" s="47" t="s">
        <v>60</v>
      </c>
      <c r="K36" s="55" t="s">
        <v>58</v>
      </c>
    </row>
    <row r="37" spans="1:11" x14ac:dyDescent="0.3">
      <c r="A37" s="36">
        <v>32</v>
      </c>
      <c r="B37" s="38">
        <v>43092</v>
      </c>
      <c r="C37" s="36">
        <v>2</v>
      </c>
      <c r="D37" s="47" t="s">
        <v>45</v>
      </c>
      <c r="E37" s="47">
        <v>0.25</v>
      </c>
      <c r="F37" s="47" t="str">
        <f t="shared" si="0"/>
        <v>ЗА+4</v>
      </c>
      <c r="G37" s="53" t="s">
        <v>52</v>
      </c>
      <c r="H37" s="47">
        <v>4</v>
      </c>
      <c r="I37" s="53">
        <v>23</v>
      </c>
      <c r="J37" s="47" t="s">
        <v>60</v>
      </c>
      <c r="K37" s="55" t="s">
        <v>58</v>
      </c>
    </row>
    <row r="38" spans="1:11" x14ac:dyDescent="0.3">
      <c r="A38" s="36">
        <v>33</v>
      </c>
      <c r="B38" s="38">
        <v>43107</v>
      </c>
      <c r="C38" s="36">
        <v>2</v>
      </c>
      <c r="D38" s="47" t="s">
        <v>45</v>
      </c>
      <c r="E38" s="47">
        <v>0.75</v>
      </c>
      <c r="F38" s="47" t="str">
        <f t="shared" si="0"/>
        <v>ЗА+4</v>
      </c>
      <c r="G38" s="53" t="s">
        <v>52</v>
      </c>
      <c r="H38" s="47">
        <v>4</v>
      </c>
      <c r="I38" s="53">
        <v>23</v>
      </c>
      <c r="J38" s="47" t="s">
        <v>60</v>
      </c>
      <c r="K38" s="36" t="s">
        <v>61</v>
      </c>
    </row>
    <row r="39" spans="1:11" x14ac:dyDescent="0.3">
      <c r="A39" s="36">
        <v>34</v>
      </c>
      <c r="B39" s="38">
        <v>43125</v>
      </c>
      <c r="C39" s="36">
        <v>2</v>
      </c>
      <c r="D39" s="47" t="s">
        <v>45</v>
      </c>
      <c r="E39" s="47">
        <v>0.75</v>
      </c>
      <c r="F39" s="47" t="str">
        <f t="shared" si="0"/>
        <v>ЗА+5</v>
      </c>
      <c r="G39" s="53" t="s">
        <v>52</v>
      </c>
      <c r="H39" s="47">
        <v>5</v>
      </c>
      <c r="I39" s="53">
        <v>24</v>
      </c>
      <c r="J39" s="47" t="s">
        <v>60</v>
      </c>
      <c r="K39" s="36" t="s">
        <v>61</v>
      </c>
    </row>
    <row r="40" spans="1:11" x14ac:dyDescent="0.3">
      <c r="A40" s="36">
        <v>35</v>
      </c>
      <c r="B40" s="38">
        <v>43136</v>
      </c>
      <c r="C40" s="36">
        <v>2</v>
      </c>
      <c r="D40" s="47" t="s">
        <v>45</v>
      </c>
      <c r="E40" s="47">
        <v>0.25</v>
      </c>
      <c r="F40" s="47" t="str">
        <f t="shared" si="0"/>
        <v>ЗА+5</v>
      </c>
      <c r="G40" s="47" t="s">
        <v>52</v>
      </c>
      <c r="H40" s="47">
        <v>5</v>
      </c>
      <c r="I40" s="53">
        <v>24</v>
      </c>
      <c r="J40" s="47" t="s">
        <v>60</v>
      </c>
      <c r="K40" s="36" t="s">
        <v>61</v>
      </c>
    </row>
    <row r="41" spans="1:11" x14ac:dyDescent="0.3">
      <c r="A41" s="36">
        <v>36</v>
      </c>
      <c r="B41" s="38">
        <v>43142</v>
      </c>
      <c r="C41" s="36">
        <v>2</v>
      </c>
      <c r="D41" s="47" t="s">
        <v>45</v>
      </c>
      <c r="E41" s="47">
        <v>0.25</v>
      </c>
      <c r="F41" s="47" t="str">
        <f t="shared" si="0"/>
        <v>ЗА+6</v>
      </c>
      <c r="G41" s="47" t="s">
        <v>52</v>
      </c>
      <c r="H41" s="47">
        <v>6</v>
      </c>
      <c r="I41" s="53">
        <v>25</v>
      </c>
      <c r="J41" s="47" t="s">
        <v>60</v>
      </c>
      <c r="K41" s="36" t="s">
        <v>61</v>
      </c>
    </row>
    <row r="42" spans="1:11" x14ac:dyDescent="0.3">
      <c r="A42" s="36">
        <v>37</v>
      </c>
      <c r="B42" s="38">
        <v>43147</v>
      </c>
      <c r="C42" s="36">
        <v>2</v>
      </c>
      <c r="D42" s="47" t="s">
        <v>45</v>
      </c>
      <c r="E42" s="47">
        <v>0.75</v>
      </c>
      <c r="F42" s="47" t="str">
        <f t="shared" si="0"/>
        <v>ЗА+6</v>
      </c>
      <c r="G42" s="47" t="s">
        <v>52</v>
      </c>
      <c r="H42" s="47">
        <v>6</v>
      </c>
      <c r="I42" s="53">
        <v>25</v>
      </c>
      <c r="J42" s="47" t="s">
        <v>60</v>
      </c>
      <c r="K42" s="36" t="s">
        <v>61</v>
      </c>
    </row>
    <row r="43" spans="1:11" x14ac:dyDescent="0.3">
      <c r="A43" s="36">
        <v>38</v>
      </c>
      <c r="B43" s="38">
        <v>43149</v>
      </c>
      <c r="C43" s="36">
        <v>3</v>
      </c>
      <c r="D43" s="47" t="s">
        <v>496</v>
      </c>
      <c r="E43" s="47">
        <v>2</v>
      </c>
      <c r="F43" s="47" t="str">
        <f t="shared" si="0"/>
        <v>ЗА+7</v>
      </c>
      <c r="G43" s="47" t="s">
        <v>52</v>
      </c>
      <c r="H43" s="47">
        <v>7</v>
      </c>
      <c r="I43" s="53">
        <v>26</v>
      </c>
      <c r="J43" s="47" t="s">
        <v>60</v>
      </c>
      <c r="K43" s="36" t="s">
        <v>61</v>
      </c>
    </row>
    <row r="44" spans="1:11" x14ac:dyDescent="0.3">
      <c r="A44" s="36">
        <v>39</v>
      </c>
      <c r="B44" s="38">
        <v>43154</v>
      </c>
      <c r="C44" s="36">
        <v>3</v>
      </c>
      <c r="D44" s="47" t="s">
        <v>47</v>
      </c>
      <c r="E44" s="47">
        <v>0.25</v>
      </c>
      <c r="F44" s="47" t="str">
        <f t="shared" si="0"/>
        <v>Ю+1</v>
      </c>
      <c r="G44" s="47" t="s">
        <v>53</v>
      </c>
      <c r="H44" s="47">
        <v>1</v>
      </c>
      <c r="I44" s="53">
        <v>28</v>
      </c>
      <c r="J44" s="47" t="s">
        <v>60</v>
      </c>
      <c r="K44" s="36" t="s">
        <v>61</v>
      </c>
    </row>
    <row r="45" spans="1:11" x14ac:dyDescent="0.3">
      <c r="A45" s="36">
        <v>40</v>
      </c>
      <c r="B45" s="38">
        <v>43161</v>
      </c>
      <c r="C45" s="36">
        <v>3</v>
      </c>
      <c r="D45" s="47" t="s">
        <v>47</v>
      </c>
      <c r="E45" s="47">
        <v>0.25</v>
      </c>
      <c r="F45" s="47" t="str">
        <f t="shared" si="0"/>
        <v>Ю+1</v>
      </c>
      <c r="G45" s="47" t="s">
        <v>53</v>
      </c>
      <c r="H45" s="47">
        <v>1</v>
      </c>
      <c r="I45" s="53">
        <v>28</v>
      </c>
      <c r="J45" s="47" t="s">
        <v>60</v>
      </c>
      <c r="K45" s="36" t="s">
        <v>61</v>
      </c>
    </row>
    <row r="46" spans="1:11" x14ac:dyDescent="0.3">
      <c r="A46" s="36">
        <v>41</v>
      </c>
      <c r="B46" s="38">
        <v>43163</v>
      </c>
      <c r="C46" s="36">
        <v>3</v>
      </c>
      <c r="D46" s="47" t="s">
        <v>47</v>
      </c>
      <c r="E46" s="47">
        <v>0.25</v>
      </c>
      <c r="F46" s="47" t="str">
        <f t="shared" si="0"/>
        <v>Ю+1</v>
      </c>
      <c r="G46" s="47" t="s">
        <v>53</v>
      </c>
      <c r="H46" s="47">
        <v>1</v>
      </c>
      <c r="I46" s="53">
        <v>28</v>
      </c>
      <c r="J46" s="47" t="s">
        <v>60</v>
      </c>
      <c r="K46" s="36" t="s">
        <v>61</v>
      </c>
    </row>
    <row r="47" spans="1:11" x14ac:dyDescent="0.3">
      <c r="A47" s="44">
        <v>42</v>
      </c>
      <c r="B47" s="38">
        <v>43167</v>
      </c>
      <c r="C47" s="36">
        <v>3</v>
      </c>
      <c r="D47" s="47" t="s">
        <v>47</v>
      </c>
      <c r="E47" s="47">
        <v>0.25</v>
      </c>
      <c r="F47" s="47" t="str">
        <f t="shared" si="0"/>
        <v>Ю+1</v>
      </c>
      <c r="G47" s="47" t="s">
        <v>53</v>
      </c>
      <c r="H47" s="47">
        <v>1</v>
      </c>
      <c r="I47" s="53">
        <v>28</v>
      </c>
      <c r="J47" s="47" t="s">
        <v>60</v>
      </c>
      <c r="K47" s="36" t="s">
        <v>61</v>
      </c>
    </row>
    <row r="48" spans="1:11" x14ac:dyDescent="0.3">
      <c r="A48" s="44">
        <v>43</v>
      </c>
      <c r="B48" s="38">
        <v>43169</v>
      </c>
      <c r="C48" s="36">
        <v>3</v>
      </c>
      <c r="D48" s="47" t="s">
        <v>47</v>
      </c>
      <c r="E48" s="47">
        <v>0</v>
      </c>
      <c r="F48" s="47" t="str">
        <f t="shared" si="0"/>
        <v>Ю+1</v>
      </c>
      <c r="G48" s="47" t="s">
        <v>53</v>
      </c>
      <c r="H48" s="47">
        <v>1</v>
      </c>
      <c r="I48" s="53">
        <v>28</v>
      </c>
      <c r="J48" s="47" t="s">
        <v>60</v>
      </c>
      <c r="K48" s="36" t="s">
        <v>61</v>
      </c>
    </row>
    <row r="49" spans="1:19" x14ac:dyDescent="0.3">
      <c r="A49" s="36">
        <v>44</v>
      </c>
      <c r="B49" s="38">
        <v>43182</v>
      </c>
      <c r="C49" s="36">
        <v>3</v>
      </c>
      <c r="D49" s="47" t="s">
        <v>47</v>
      </c>
      <c r="E49" s="47">
        <v>1</v>
      </c>
      <c r="F49" s="47" t="str">
        <f t="shared" si="0"/>
        <v>Ю+2</v>
      </c>
      <c r="G49" s="53" t="s">
        <v>53</v>
      </c>
      <c r="H49" s="53">
        <v>2</v>
      </c>
      <c r="I49" s="53">
        <v>29</v>
      </c>
      <c r="J49" s="47" t="s">
        <v>60</v>
      </c>
      <c r="K49" s="36" t="s">
        <v>61</v>
      </c>
    </row>
    <row r="50" spans="1:19" x14ac:dyDescent="0.3">
      <c r="A50" s="36">
        <v>45</v>
      </c>
      <c r="B50" s="38">
        <v>43190</v>
      </c>
      <c r="C50" s="36">
        <v>3</v>
      </c>
      <c r="D50" s="47" t="s">
        <v>486</v>
      </c>
      <c r="E50" s="47">
        <v>0.75</v>
      </c>
      <c r="F50" s="47" t="str">
        <f t="shared" si="0"/>
        <v>Ю+3</v>
      </c>
      <c r="G50" s="53" t="s">
        <v>53</v>
      </c>
      <c r="H50" s="53">
        <v>3</v>
      </c>
      <c r="I50" s="53">
        <v>30</v>
      </c>
      <c r="J50" s="53" t="s">
        <v>60</v>
      </c>
      <c r="K50" s="36" t="s">
        <v>61</v>
      </c>
      <c r="N50" s="60" t="s">
        <v>71</v>
      </c>
    </row>
    <row r="51" spans="1:19" x14ac:dyDescent="0.3">
      <c r="A51" s="36">
        <v>46</v>
      </c>
      <c r="B51" s="38">
        <v>43204</v>
      </c>
      <c r="C51" s="36">
        <v>3</v>
      </c>
      <c r="D51" s="47" t="s">
        <v>486</v>
      </c>
      <c r="E51" s="47">
        <v>0.5</v>
      </c>
      <c r="F51" s="47" t="str">
        <f t="shared" si="0"/>
        <v>Ю+4</v>
      </c>
      <c r="G51" s="53" t="s">
        <v>53</v>
      </c>
      <c r="H51" s="53">
        <v>4</v>
      </c>
      <c r="I51" s="53">
        <v>31</v>
      </c>
      <c r="J51" s="53" t="s">
        <v>60</v>
      </c>
      <c r="K51" s="36" t="s">
        <v>61</v>
      </c>
      <c r="N51" t="s">
        <v>58</v>
      </c>
      <c r="Q51" t="s">
        <v>61</v>
      </c>
    </row>
    <row r="52" spans="1:19" x14ac:dyDescent="0.3">
      <c r="A52" s="36">
        <v>47</v>
      </c>
      <c r="B52" s="38">
        <v>43211</v>
      </c>
      <c r="C52" s="36">
        <v>3</v>
      </c>
      <c r="D52" s="47" t="s">
        <v>486</v>
      </c>
      <c r="E52" s="47">
        <v>0.25</v>
      </c>
      <c r="F52" s="47" t="str">
        <f t="shared" si="0"/>
        <v>Ю+4</v>
      </c>
      <c r="G52" s="53" t="s">
        <v>53</v>
      </c>
      <c r="H52" s="53">
        <v>4</v>
      </c>
      <c r="I52" s="53">
        <v>31</v>
      </c>
      <c r="J52" s="53" t="s">
        <v>60</v>
      </c>
      <c r="K52" s="36" t="s">
        <v>61</v>
      </c>
      <c r="M52" s="60" t="s">
        <v>68</v>
      </c>
      <c r="N52" t="s">
        <v>70</v>
      </c>
      <c r="O52" t="s">
        <v>72</v>
      </c>
      <c r="P52" t="s">
        <v>73</v>
      </c>
      <c r="Q52" t="s">
        <v>70</v>
      </c>
      <c r="R52" t="s">
        <v>72</v>
      </c>
      <c r="S52" t="s">
        <v>73</v>
      </c>
    </row>
    <row r="53" spans="1:19" x14ac:dyDescent="0.3">
      <c r="A53" s="36">
        <v>48</v>
      </c>
      <c r="B53" s="38">
        <v>43212</v>
      </c>
      <c r="C53" s="36">
        <v>3</v>
      </c>
      <c r="D53" s="47" t="s">
        <v>486</v>
      </c>
      <c r="E53" s="47">
        <v>0.25</v>
      </c>
      <c r="F53" s="47" t="str">
        <f t="shared" ref="F53" si="1">G53&amp;"+"&amp;MAX(H53,0)</f>
        <v>Ю+4</v>
      </c>
      <c r="G53" s="53" t="s">
        <v>53</v>
      </c>
      <c r="H53" s="53">
        <v>4</v>
      </c>
      <c r="I53" s="53">
        <v>31</v>
      </c>
      <c r="J53" s="53" t="s">
        <v>60</v>
      </c>
      <c r="K53" s="36" t="s">
        <v>61</v>
      </c>
      <c r="M53" s="61">
        <v>1</v>
      </c>
      <c r="N53" s="63">
        <v>9</v>
      </c>
      <c r="O53" s="63">
        <v>0</v>
      </c>
      <c r="P53" s="63">
        <v>10</v>
      </c>
      <c r="Q53" s="63"/>
      <c r="R53" s="63"/>
      <c r="S53" s="63"/>
    </row>
    <row r="54" spans="1:19" x14ac:dyDescent="0.3">
      <c r="M54" s="62" t="s">
        <v>41</v>
      </c>
      <c r="N54" s="63">
        <v>7</v>
      </c>
      <c r="O54" s="63">
        <v>0</v>
      </c>
      <c r="P54" s="63">
        <v>9</v>
      </c>
      <c r="Q54" s="63"/>
      <c r="R54" s="63"/>
      <c r="S54" s="63"/>
    </row>
    <row r="55" spans="1:19" x14ac:dyDescent="0.3">
      <c r="M55" s="62" t="s">
        <v>42</v>
      </c>
      <c r="N55" s="63">
        <v>2</v>
      </c>
      <c r="O55" s="63">
        <v>10</v>
      </c>
      <c r="P55" s="63">
        <v>10</v>
      </c>
      <c r="Q55" s="63"/>
      <c r="R55" s="63"/>
      <c r="S55" s="63"/>
    </row>
    <row r="56" spans="1:19" x14ac:dyDescent="0.3">
      <c r="M56" s="61">
        <v>2</v>
      </c>
      <c r="N56" s="63">
        <v>11.5</v>
      </c>
      <c r="O56" s="63">
        <v>11</v>
      </c>
      <c r="P56" s="63">
        <v>32</v>
      </c>
      <c r="Q56" s="63">
        <v>5.5</v>
      </c>
      <c r="R56" s="63">
        <v>25</v>
      </c>
      <c r="S56" s="63">
        <v>37</v>
      </c>
    </row>
    <row r="57" spans="1:19" x14ac:dyDescent="0.3">
      <c r="M57" s="62" t="s">
        <v>43</v>
      </c>
      <c r="N57" s="63">
        <v>6</v>
      </c>
      <c r="O57" s="63">
        <v>11</v>
      </c>
      <c r="P57" s="63">
        <v>20</v>
      </c>
      <c r="Q57" s="63"/>
      <c r="R57" s="63"/>
      <c r="S57" s="63"/>
    </row>
    <row r="58" spans="1:19" x14ac:dyDescent="0.3">
      <c r="M58" s="62" t="s">
        <v>44</v>
      </c>
      <c r="N58" s="63">
        <v>4.75</v>
      </c>
      <c r="O58" s="63">
        <v>21</v>
      </c>
      <c r="P58" s="63">
        <v>24</v>
      </c>
      <c r="Q58" s="63"/>
      <c r="R58" s="63"/>
      <c r="S58" s="63"/>
    </row>
    <row r="59" spans="1:19" x14ac:dyDescent="0.3">
      <c r="M59" s="62" t="s">
        <v>45</v>
      </c>
      <c r="N59" s="63">
        <v>0.75</v>
      </c>
      <c r="O59" s="63">
        <v>31</v>
      </c>
      <c r="P59" s="63">
        <v>32</v>
      </c>
      <c r="Q59" s="63">
        <v>5.5</v>
      </c>
      <c r="R59" s="63">
        <v>25</v>
      </c>
      <c r="S59" s="63">
        <v>37</v>
      </c>
    </row>
    <row r="60" spans="1:19" x14ac:dyDescent="0.3">
      <c r="M60" s="61">
        <v>3</v>
      </c>
      <c r="N60" s="63"/>
      <c r="O60" s="63"/>
      <c r="P60" s="63"/>
      <c r="Q60" s="63">
        <v>5.75</v>
      </c>
      <c r="R60" s="63">
        <v>38</v>
      </c>
      <c r="S60" s="63">
        <v>48</v>
      </c>
    </row>
    <row r="61" spans="1:19" x14ac:dyDescent="0.3">
      <c r="M61" s="62" t="s">
        <v>496</v>
      </c>
      <c r="N61" s="63"/>
      <c r="O61" s="63"/>
      <c r="P61" s="63"/>
      <c r="Q61" s="63">
        <v>2</v>
      </c>
      <c r="R61" s="63">
        <v>38</v>
      </c>
      <c r="S61" s="63">
        <v>38</v>
      </c>
    </row>
    <row r="62" spans="1:19" x14ac:dyDescent="0.3">
      <c r="M62" s="62" t="s">
        <v>47</v>
      </c>
      <c r="N62" s="63"/>
      <c r="O62" s="63"/>
      <c r="P62" s="63"/>
      <c r="Q62" s="63">
        <v>2</v>
      </c>
      <c r="R62" s="63">
        <v>39</v>
      </c>
      <c r="S62" s="63">
        <v>44</v>
      </c>
    </row>
    <row r="63" spans="1:19" x14ac:dyDescent="0.3">
      <c r="L63" s="36" t="e">
        <f>VLOOKUP(F63,'Ежедневник и план'!A:E,5,0)-I63</f>
        <v>#N/A</v>
      </c>
      <c r="M63" s="62" t="s">
        <v>486</v>
      </c>
      <c r="N63" s="63"/>
      <c r="O63" s="63"/>
      <c r="P63" s="63"/>
      <c r="Q63" s="63">
        <v>1.75</v>
      </c>
      <c r="R63" s="63">
        <v>45</v>
      </c>
      <c r="S63" s="63">
        <v>48</v>
      </c>
    </row>
    <row r="64" spans="1:19" x14ac:dyDescent="0.3">
      <c r="M64" s="61" t="s">
        <v>69</v>
      </c>
      <c r="N64" s="63">
        <v>20.5</v>
      </c>
      <c r="O64" s="63">
        <v>0</v>
      </c>
      <c r="P64" s="63">
        <v>32</v>
      </c>
      <c r="Q64" s="63">
        <v>11.25</v>
      </c>
      <c r="R64" s="63">
        <v>25</v>
      </c>
      <c r="S64" s="63">
        <v>48</v>
      </c>
    </row>
  </sheetData>
  <autoFilter ref="A1:K49"/>
  <pageMargins left="0.7" right="0.7" top="0.75" bottom="0.75" header="0.3" footer="0.3"/>
  <pageSetup paperSize="9" orientation="portrait" horizontalDpi="200" verticalDpi="20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L137"/>
  <sheetViews>
    <sheetView workbookViewId="0">
      <pane ySplit="1" topLeftCell="A112" activePane="bottomLeft" state="frozen"/>
      <selection pane="bottomLeft" activeCell="G134" sqref="G134"/>
    </sheetView>
  </sheetViews>
  <sheetFormatPr defaultRowHeight="14.4" outlineLevelCol="1" x14ac:dyDescent="0.3"/>
  <cols>
    <col min="1" max="1" width="10.44140625" bestFit="1" customWidth="1"/>
    <col min="2" max="2" width="7.6640625" bestFit="1" customWidth="1"/>
    <col min="3" max="3" width="8.5546875" bestFit="1" customWidth="1"/>
    <col min="4" max="4" width="10.44140625" bestFit="1" customWidth="1"/>
    <col min="5" max="5" width="9" bestFit="1" customWidth="1"/>
    <col min="6" max="6" width="57.5546875" bestFit="1" customWidth="1"/>
    <col min="7" max="7" width="22" customWidth="1" outlineLevel="1"/>
    <col min="8" max="8" width="90.109375" hidden="1" customWidth="1" outlineLevel="1"/>
    <col min="9" max="9" width="9.88671875" bestFit="1" customWidth="1" collapsed="1"/>
    <col min="10" max="10" width="11.88671875" bestFit="1" customWidth="1"/>
    <col min="11" max="11" width="12" bestFit="1" customWidth="1"/>
    <col min="13" max="13" width="16.33203125" bestFit="1" customWidth="1"/>
  </cols>
  <sheetData>
    <row r="1" spans="1:11" x14ac:dyDescent="0.3">
      <c r="A1" s="163" t="s">
        <v>40</v>
      </c>
      <c r="B1" s="164">
        <v>94</v>
      </c>
      <c r="C1" s="165" t="s">
        <v>341</v>
      </c>
      <c r="D1" s="166" t="s">
        <v>38</v>
      </c>
      <c r="E1" s="167" t="s">
        <v>342</v>
      </c>
      <c r="F1" s="167" t="s">
        <v>343</v>
      </c>
      <c r="G1" s="167" t="s">
        <v>344</v>
      </c>
      <c r="H1" s="167" t="s">
        <v>345</v>
      </c>
      <c r="I1" s="168" t="s">
        <v>54</v>
      </c>
      <c r="J1" s="168" t="s">
        <v>48</v>
      </c>
      <c r="K1" s="168" t="s">
        <v>49</v>
      </c>
    </row>
    <row r="2" spans="1:11" x14ac:dyDescent="0.3">
      <c r="A2" s="169" t="str">
        <f t="shared" ref="A2:A9" si="0">J2&amp;K2</f>
        <v>В-2</v>
      </c>
      <c r="B2" s="170">
        <f t="shared" ref="B2:B33" si="1">xxx+IFERROR(I2,0)</f>
        <v>43556</v>
      </c>
      <c r="C2" s="171" t="s">
        <v>346</v>
      </c>
      <c r="D2" s="48" t="s">
        <v>347</v>
      </c>
      <c r="E2" s="51">
        <v>0</v>
      </c>
      <c r="F2" s="171" t="s">
        <v>348</v>
      </c>
      <c r="G2" s="171"/>
      <c r="H2" s="171"/>
      <c r="I2" s="172">
        <v>-2</v>
      </c>
      <c r="J2" s="173" t="s">
        <v>50</v>
      </c>
      <c r="K2" s="172">
        <v>-2</v>
      </c>
    </row>
    <row r="3" spans="1:11" x14ac:dyDescent="0.3">
      <c r="A3" s="169" t="str">
        <f t="shared" si="0"/>
        <v>В-2</v>
      </c>
      <c r="B3" s="170">
        <f t="shared" si="1"/>
        <v>43556</v>
      </c>
      <c r="C3" s="171" t="s">
        <v>349</v>
      </c>
      <c r="D3" s="48" t="s">
        <v>347</v>
      </c>
      <c r="E3" s="51">
        <v>0</v>
      </c>
      <c r="F3" s="171" t="s">
        <v>348</v>
      </c>
      <c r="G3" s="171"/>
      <c r="H3" s="171"/>
      <c r="I3" s="169">
        <f>I2</f>
        <v>-2</v>
      </c>
      <c r="J3" s="173" t="s">
        <v>50</v>
      </c>
      <c r="K3" s="169">
        <f>K2</f>
        <v>-2</v>
      </c>
    </row>
    <row r="4" spans="1:11" x14ac:dyDescent="0.3">
      <c r="A4" s="169" t="str">
        <f t="shared" si="0"/>
        <v>В-2</v>
      </c>
      <c r="B4" s="170">
        <f t="shared" si="1"/>
        <v>43556</v>
      </c>
      <c r="C4" s="171" t="s">
        <v>350</v>
      </c>
      <c r="D4" s="48" t="s">
        <v>347</v>
      </c>
      <c r="E4" s="51">
        <v>0</v>
      </c>
      <c r="F4" s="171" t="s">
        <v>348</v>
      </c>
      <c r="G4" s="171"/>
      <c r="H4" s="171"/>
      <c r="I4" s="169">
        <f t="shared" ref="I4:K5" si="2">I3</f>
        <v>-2</v>
      </c>
      <c r="J4" s="173" t="s">
        <v>50</v>
      </c>
      <c r="K4" s="169">
        <f t="shared" si="2"/>
        <v>-2</v>
      </c>
    </row>
    <row r="5" spans="1:11" x14ac:dyDescent="0.3">
      <c r="A5" s="174" t="str">
        <f t="shared" si="0"/>
        <v>В-2</v>
      </c>
      <c r="B5" s="175">
        <f t="shared" si="1"/>
        <v>43556</v>
      </c>
      <c r="C5" s="176" t="s">
        <v>351</v>
      </c>
      <c r="D5" s="177" t="s">
        <v>347</v>
      </c>
      <c r="E5" s="178">
        <v>0</v>
      </c>
      <c r="F5" s="176" t="s">
        <v>348</v>
      </c>
      <c r="G5" s="176"/>
      <c r="H5" s="176"/>
      <c r="I5" s="174">
        <f t="shared" si="2"/>
        <v>-2</v>
      </c>
      <c r="J5" s="179" t="s">
        <v>50</v>
      </c>
      <c r="K5" s="174">
        <f t="shared" si="2"/>
        <v>-2</v>
      </c>
    </row>
    <row r="6" spans="1:11" x14ac:dyDescent="0.3">
      <c r="A6" s="169" t="str">
        <f t="shared" si="0"/>
        <v>В-1</v>
      </c>
      <c r="B6" s="180">
        <f t="shared" si="1"/>
        <v>43557</v>
      </c>
      <c r="C6" s="181" t="s">
        <v>346</v>
      </c>
      <c r="D6" s="182" t="s">
        <v>347</v>
      </c>
      <c r="E6" s="183">
        <v>0</v>
      </c>
      <c r="F6" s="181" t="s">
        <v>348</v>
      </c>
      <c r="G6" s="181"/>
      <c r="H6" s="181"/>
      <c r="I6" s="184">
        <f>I2+1</f>
        <v>-1</v>
      </c>
      <c r="J6" s="185" t="s">
        <v>50</v>
      </c>
      <c r="K6" s="184">
        <f>K2+1</f>
        <v>-1</v>
      </c>
    </row>
    <row r="7" spans="1:11" x14ac:dyDescent="0.3">
      <c r="A7" s="169" t="str">
        <f t="shared" si="0"/>
        <v>В-1</v>
      </c>
      <c r="B7" s="170">
        <f t="shared" si="1"/>
        <v>43557</v>
      </c>
      <c r="C7" s="171" t="s">
        <v>349</v>
      </c>
      <c r="D7" s="48" t="s">
        <v>347</v>
      </c>
      <c r="E7" s="51">
        <v>0</v>
      </c>
      <c r="F7" s="171" t="s">
        <v>348</v>
      </c>
      <c r="G7" s="171"/>
      <c r="H7" s="171"/>
      <c r="I7" s="169">
        <f>I6</f>
        <v>-1</v>
      </c>
      <c r="J7" s="173" t="s">
        <v>50</v>
      </c>
      <c r="K7" s="169">
        <f>K6</f>
        <v>-1</v>
      </c>
    </row>
    <row r="8" spans="1:11" x14ac:dyDescent="0.3">
      <c r="A8" s="169" t="str">
        <f t="shared" si="0"/>
        <v>В-1</v>
      </c>
      <c r="B8" s="170">
        <f t="shared" si="1"/>
        <v>43557</v>
      </c>
      <c r="C8" s="171" t="s">
        <v>350</v>
      </c>
      <c r="D8" s="48" t="s">
        <v>347</v>
      </c>
      <c r="E8" s="51">
        <v>1</v>
      </c>
      <c r="F8" s="171" t="s">
        <v>348</v>
      </c>
      <c r="G8" s="171"/>
      <c r="H8" s="171"/>
      <c r="I8" s="169">
        <f t="shared" ref="I8:K9" si="3">I7</f>
        <v>-1</v>
      </c>
      <c r="J8" s="173" t="s">
        <v>50</v>
      </c>
      <c r="K8" s="169">
        <f t="shared" si="3"/>
        <v>-1</v>
      </c>
    </row>
    <row r="9" spans="1:11" x14ac:dyDescent="0.3">
      <c r="A9" s="174" t="str">
        <f t="shared" si="0"/>
        <v>В-1</v>
      </c>
      <c r="B9" s="175">
        <f t="shared" si="1"/>
        <v>43557</v>
      </c>
      <c r="C9" s="176" t="s">
        <v>351</v>
      </c>
      <c r="D9" s="177" t="s">
        <v>347</v>
      </c>
      <c r="E9" s="178">
        <v>1</v>
      </c>
      <c r="F9" s="176" t="s">
        <v>348</v>
      </c>
      <c r="G9" s="176"/>
      <c r="H9" s="176"/>
      <c r="I9" s="174">
        <f t="shared" si="3"/>
        <v>-1</v>
      </c>
      <c r="J9" s="179" t="s">
        <v>50</v>
      </c>
      <c r="K9" s="174">
        <f t="shared" si="3"/>
        <v>-1</v>
      </c>
    </row>
    <row r="10" spans="1:11" x14ac:dyDescent="0.3">
      <c r="A10" s="169" t="str">
        <f>J10</f>
        <v>В</v>
      </c>
      <c r="B10" s="180">
        <f t="shared" si="1"/>
        <v>43558</v>
      </c>
      <c r="C10" s="181" t="s">
        <v>346</v>
      </c>
      <c r="D10" s="182" t="s">
        <v>347</v>
      </c>
      <c r="E10" s="183">
        <v>1</v>
      </c>
      <c r="F10" s="181" t="s">
        <v>348</v>
      </c>
      <c r="G10" s="181"/>
      <c r="H10" s="181"/>
      <c r="I10" s="184">
        <f>I6+1</f>
        <v>0</v>
      </c>
      <c r="J10" s="185" t="s">
        <v>50</v>
      </c>
      <c r="K10" s="184">
        <f>K6+1</f>
        <v>0</v>
      </c>
    </row>
    <row r="11" spans="1:11" x14ac:dyDescent="0.3">
      <c r="A11" s="169" t="str">
        <f>J11</f>
        <v>В</v>
      </c>
      <c r="B11" s="170">
        <f t="shared" si="1"/>
        <v>43558</v>
      </c>
      <c r="C11" s="171" t="s">
        <v>349</v>
      </c>
      <c r="D11" s="48" t="s">
        <v>347</v>
      </c>
      <c r="E11" s="51">
        <v>1</v>
      </c>
      <c r="F11" s="171" t="s">
        <v>86</v>
      </c>
      <c r="G11" s="171"/>
      <c r="H11" s="171"/>
      <c r="I11" s="169">
        <f>I10</f>
        <v>0</v>
      </c>
      <c r="J11" s="173" t="s">
        <v>50</v>
      </c>
      <c r="K11" s="169">
        <f>K10</f>
        <v>0</v>
      </c>
    </row>
    <row r="12" spans="1:11" x14ac:dyDescent="0.3">
      <c r="A12" s="169" t="str">
        <f>J12</f>
        <v>В</v>
      </c>
      <c r="B12" s="170">
        <f t="shared" si="1"/>
        <v>43558</v>
      </c>
      <c r="C12" s="171" t="s">
        <v>350</v>
      </c>
      <c r="D12" s="48" t="s">
        <v>347</v>
      </c>
      <c r="E12" s="51">
        <v>2</v>
      </c>
      <c r="F12" s="186" t="s">
        <v>352</v>
      </c>
      <c r="G12" s="186" t="s">
        <v>352</v>
      </c>
      <c r="H12" s="171"/>
      <c r="I12" s="169">
        <f t="shared" ref="I12:I13" si="4">I11</f>
        <v>0</v>
      </c>
      <c r="J12" s="173" t="s">
        <v>50</v>
      </c>
      <c r="K12" s="169">
        <f t="shared" ref="K12:K13" si="5">K11</f>
        <v>0</v>
      </c>
    </row>
    <row r="13" spans="1:11" x14ac:dyDescent="0.3">
      <c r="A13" s="174" t="str">
        <f>J13</f>
        <v>В</v>
      </c>
      <c r="B13" s="175">
        <f t="shared" si="1"/>
        <v>43558</v>
      </c>
      <c r="C13" s="176" t="s">
        <v>351</v>
      </c>
      <c r="D13" s="177" t="s">
        <v>347</v>
      </c>
      <c r="E13" s="178">
        <v>2</v>
      </c>
      <c r="F13" s="187" t="s">
        <v>353</v>
      </c>
      <c r="G13" s="187" t="s">
        <v>353</v>
      </c>
      <c r="H13" s="176"/>
      <c r="I13" s="174">
        <f t="shared" si="4"/>
        <v>0</v>
      </c>
      <c r="J13" s="179" t="s">
        <v>50</v>
      </c>
      <c r="K13" s="174">
        <f t="shared" si="5"/>
        <v>0</v>
      </c>
    </row>
    <row r="14" spans="1:11" x14ac:dyDescent="0.3">
      <c r="A14" s="171" t="str">
        <f t="shared" ref="A14:A77" si="6">J14&amp;"+"&amp;MAX(K14,0)</f>
        <v>В+1</v>
      </c>
      <c r="B14" s="170">
        <f t="shared" si="1"/>
        <v>43559</v>
      </c>
      <c r="C14" s="171" t="s">
        <v>346</v>
      </c>
      <c r="D14" s="48" t="s">
        <v>347</v>
      </c>
      <c r="E14" s="51">
        <v>3</v>
      </c>
      <c r="F14" s="171" t="s">
        <v>348</v>
      </c>
      <c r="G14" s="171"/>
      <c r="H14" s="171"/>
      <c r="I14" s="184">
        <f>I10+1</f>
        <v>1</v>
      </c>
      <c r="J14" s="185" t="s">
        <v>50</v>
      </c>
      <c r="K14" s="184">
        <f>K10+1</f>
        <v>1</v>
      </c>
    </row>
    <row r="15" spans="1:11" x14ac:dyDescent="0.3">
      <c r="A15" s="171" t="str">
        <f t="shared" si="6"/>
        <v>В+1</v>
      </c>
      <c r="B15" s="170">
        <f t="shared" si="1"/>
        <v>43559</v>
      </c>
      <c r="C15" s="171" t="s">
        <v>349</v>
      </c>
      <c r="D15" s="48" t="s">
        <v>347</v>
      </c>
      <c r="E15" s="51">
        <v>3</v>
      </c>
      <c r="F15" s="171" t="s">
        <v>348</v>
      </c>
      <c r="G15" s="171"/>
      <c r="H15" s="171"/>
      <c r="I15" s="169">
        <f>I14</f>
        <v>1</v>
      </c>
      <c r="J15" s="173" t="s">
        <v>50</v>
      </c>
      <c r="K15" s="169">
        <f>K14</f>
        <v>1</v>
      </c>
    </row>
    <row r="16" spans="1:11" x14ac:dyDescent="0.3">
      <c r="A16" s="171" t="str">
        <f t="shared" si="6"/>
        <v>В+1</v>
      </c>
      <c r="B16" s="170">
        <f t="shared" si="1"/>
        <v>43559</v>
      </c>
      <c r="C16" s="171" t="s">
        <v>350</v>
      </c>
      <c r="D16" s="48" t="s">
        <v>347</v>
      </c>
      <c r="E16" s="51">
        <v>3</v>
      </c>
      <c r="F16" s="171" t="s">
        <v>348</v>
      </c>
      <c r="G16" s="171"/>
      <c r="H16" s="171"/>
      <c r="I16" s="169">
        <f t="shared" ref="I16:I17" si="7">I15</f>
        <v>1</v>
      </c>
      <c r="J16" s="173" t="s">
        <v>50</v>
      </c>
      <c r="K16" s="169">
        <f t="shared" ref="K16:K17" si="8">K15</f>
        <v>1</v>
      </c>
    </row>
    <row r="17" spans="1:11" x14ac:dyDescent="0.3">
      <c r="A17" s="176" t="str">
        <f t="shared" si="6"/>
        <v>В+1</v>
      </c>
      <c r="B17" s="175">
        <f t="shared" si="1"/>
        <v>43559</v>
      </c>
      <c r="C17" s="176" t="s">
        <v>351</v>
      </c>
      <c r="D17" s="177" t="s">
        <v>347</v>
      </c>
      <c r="E17" s="178">
        <v>3</v>
      </c>
      <c r="F17" s="176" t="s">
        <v>354</v>
      </c>
      <c r="G17" s="176"/>
      <c r="H17" s="176"/>
      <c r="I17" s="174">
        <f t="shared" si="7"/>
        <v>1</v>
      </c>
      <c r="J17" s="179" t="s">
        <v>50</v>
      </c>
      <c r="K17" s="174">
        <f t="shared" si="8"/>
        <v>1</v>
      </c>
    </row>
    <row r="18" spans="1:11" x14ac:dyDescent="0.3">
      <c r="A18" s="171" t="str">
        <f t="shared" si="6"/>
        <v>В+2</v>
      </c>
      <c r="B18" s="170">
        <f t="shared" si="1"/>
        <v>43560</v>
      </c>
      <c r="C18" s="171" t="s">
        <v>346</v>
      </c>
      <c r="D18" s="48" t="s">
        <v>347</v>
      </c>
      <c r="E18" s="51">
        <v>4</v>
      </c>
      <c r="F18" s="171" t="s">
        <v>355</v>
      </c>
      <c r="G18" s="171"/>
      <c r="H18" s="171"/>
      <c r="I18" s="184">
        <f>I14+1</f>
        <v>2</v>
      </c>
      <c r="J18" s="185" t="s">
        <v>50</v>
      </c>
      <c r="K18" s="184">
        <f>K14+1</f>
        <v>2</v>
      </c>
    </row>
    <row r="19" spans="1:11" x14ac:dyDescent="0.3">
      <c r="A19" s="171" t="str">
        <f t="shared" si="6"/>
        <v>В+2</v>
      </c>
      <c r="B19" s="170">
        <f t="shared" si="1"/>
        <v>43560</v>
      </c>
      <c r="C19" s="171" t="s">
        <v>349</v>
      </c>
      <c r="D19" s="48" t="s">
        <v>347</v>
      </c>
      <c r="E19" s="51">
        <v>4</v>
      </c>
      <c r="F19" s="171" t="s">
        <v>356</v>
      </c>
      <c r="G19" s="171"/>
      <c r="H19" s="188" t="s">
        <v>357</v>
      </c>
      <c r="I19" s="169">
        <f>I18</f>
        <v>2</v>
      </c>
      <c r="J19" s="173" t="s">
        <v>50</v>
      </c>
      <c r="K19" s="169">
        <f>K18</f>
        <v>2</v>
      </c>
    </row>
    <row r="20" spans="1:11" x14ac:dyDescent="0.3">
      <c r="A20" s="171" t="str">
        <f t="shared" si="6"/>
        <v>В+2</v>
      </c>
      <c r="B20" s="170">
        <f t="shared" si="1"/>
        <v>43560</v>
      </c>
      <c r="C20" s="171" t="s">
        <v>350</v>
      </c>
      <c r="D20" s="48" t="s">
        <v>347</v>
      </c>
      <c r="E20" s="51">
        <v>4</v>
      </c>
      <c r="F20" s="171" t="s">
        <v>348</v>
      </c>
      <c r="G20" s="171"/>
      <c r="H20" s="171"/>
      <c r="I20" s="169">
        <f t="shared" ref="I20:I21" si="9">I19</f>
        <v>2</v>
      </c>
      <c r="J20" s="173" t="s">
        <v>50</v>
      </c>
      <c r="K20" s="169">
        <f t="shared" ref="K20:K21" si="10">K19</f>
        <v>2</v>
      </c>
    </row>
    <row r="21" spans="1:11" x14ac:dyDescent="0.3">
      <c r="A21" s="176" t="str">
        <f t="shared" si="6"/>
        <v>В+2</v>
      </c>
      <c r="B21" s="175">
        <f t="shared" si="1"/>
        <v>43560</v>
      </c>
      <c r="C21" s="176" t="s">
        <v>351</v>
      </c>
      <c r="D21" s="177" t="s">
        <v>347</v>
      </c>
      <c r="E21" s="178">
        <v>4</v>
      </c>
      <c r="F21" s="187" t="s">
        <v>358</v>
      </c>
      <c r="G21" s="187" t="s">
        <v>358</v>
      </c>
      <c r="H21" s="176"/>
      <c r="I21" s="174">
        <f t="shared" si="9"/>
        <v>2</v>
      </c>
      <c r="J21" s="179" t="s">
        <v>50</v>
      </c>
      <c r="K21" s="174">
        <f t="shared" si="10"/>
        <v>2</v>
      </c>
    </row>
    <row r="22" spans="1:11" x14ac:dyDescent="0.3">
      <c r="A22" s="171" t="str">
        <f t="shared" si="6"/>
        <v>В+3</v>
      </c>
      <c r="B22" s="170">
        <f t="shared" si="1"/>
        <v>43561</v>
      </c>
      <c r="C22" s="171" t="s">
        <v>346</v>
      </c>
      <c r="D22" s="48" t="s">
        <v>347</v>
      </c>
      <c r="E22" s="51">
        <v>5</v>
      </c>
      <c r="F22" s="171" t="s">
        <v>348</v>
      </c>
      <c r="G22" s="171"/>
      <c r="H22" s="171"/>
      <c r="I22" s="184">
        <f>I18+1</f>
        <v>3</v>
      </c>
      <c r="J22" s="185" t="s">
        <v>50</v>
      </c>
      <c r="K22" s="184">
        <f>K18+1</f>
        <v>3</v>
      </c>
    </row>
    <row r="23" spans="1:11" x14ac:dyDescent="0.3">
      <c r="A23" s="171" t="str">
        <f t="shared" si="6"/>
        <v>В+3</v>
      </c>
      <c r="B23" s="170">
        <f t="shared" si="1"/>
        <v>43561</v>
      </c>
      <c r="C23" s="171" t="s">
        <v>349</v>
      </c>
      <c r="D23" s="48" t="s">
        <v>347</v>
      </c>
      <c r="E23" s="51">
        <v>5</v>
      </c>
      <c r="F23" s="171" t="s">
        <v>348</v>
      </c>
      <c r="G23" s="171"/>
      <c r="H23" s="171"/>
      <c r="I23" s="169">
        <f>I22</f>
        <v>3</v>
      </c>
      <c r="J23" s="173" t="s">
        <v>50</v>
      </c>
      <c r="K23" s="169">
        <f>K22</f>
        <v>3</v>
      </c>
    </row>
    <row r="24" spans="1:11" x14ac:dyDescent="0.3">
      <c r="A24" s="171" t="str">
        <f t="shared" si="6"/>
        <v>В+3</v>
      </c>
      <c r="B24" s="170">
        <f t="shared" si="1"/>
        <v>43561</v>
      </c>
      <c r="C24" s="171" t="s">
        <v>350</v>
      </c>
      <c r="D24" s="48" t="s">
        <v>347</v>
      </c>
      <c r="E24" s="51">
        <v>5.5</v>
      </c>
      <c r="F24" s="171" t="s">
        <v>359</v>
      </c>
      <c r="G24" s="171"/>
      <c r="H24" s="171"/>
      <c r="I24" s="169">
        <f t="shared" ref="I24:I25" si="11">I23</f>
        <v>3</v>
      </c>
      <c r="J24" s="173" t="s">
        <v>50</v>
      </c>
      <c r="K24" s="169">
        <f t="shared" ref="K24:K25" si="12">K23</f>
        <v>3</v>
      </c>
    </row>
    <row r="25" spans="1:11" x14ac:dyDescent="0.3">
      <c r="A25" s="176" t="str">
        <f t="shared" si="6"/>
        <v>В+3</v>
      </c>
      <c r="B25" s="175">
        <f t="shared" si="1"/>
        <v>43561</v>
      </c>
      <c r="C25" s="176" t="s">
        <v>351</v>
      </c>
      <c r="D25" s="177" t="s">
        <v>347</v>
      </c>
      <c r="E25" s="178">
        <v>5.55</v>
      </c>
      <c r="F25" s="176" t="s">
        <v>360</v>
      </c>
      <c r="G25" s="189" t="s">
        <v>361</v>
      </c>
      <c r="H25" s="176"/>
      <c r="I25" s="174">
        <f t="shared" si="11"/>
        <v>3</v>
      </c>
      <c r="J25" s="179" t="s">
        <v>50</v>
      </c>
      <c r="K25" s="174">
        <f t="shared" si="12"/>
        <v>3</v>
      </c>
    </row>
    <row r="26" spans="1:11" x14ac:dyDescent="0.3">
      <c r="A26" s="171" t="str">
        <f t="shared" si="6"/>
        <v>В+4</v>
      </c>
      <c r="B26" s="170">
        <f t="shared" si="1"/>
        <v>43562</v>
      </c>
      <c r="C26" s="171" t="s">
        <v>346</v>
      </c>
      <c r="D26" s="48" t="s">
        <v>347</v>
      </c>
      <c r="E26" s="51">
        <v>6</v>
      </c>
      <c r="F26" s="171" t="s">
        <v>348</v>
      </c>
      <c r="G26" s="171"/>
      <c r="H26" s="171"/>
      <c r="I26" s="184">
        <f>I22+1</f>
        <v>4</v>
      </c>
      <c r="J26" s="185" t="s">
        <v>50</v>
      </c>
      <c r="K26" s="184">
        <f>K22+1</f>
        <v>4</v>
      </c>
    </row>
    <row r="27" spans="1:11" x14ac:dyDescent="0.3">
      <c r="A27" s="171" t="str">
        <f t="shared" si="6"/>
        <v>В+4</v>
      </c>
      <c r="B27" s="170">
        <f t="shared" si="1"/>
        <v>43562</v>
      </c>
      <c r="C27" s="171" t="s">
        <v>349</v>
      </c>
      <c r="D27" s="48" t="s">
        <v>347</v>
      </c>
      <c r="E27" s="51">
        <v>6</v>
      </c>
      <c r="F27" s="171" t="s">
        <v>362</v>
      </c>
      <c r="G27" s="171"/>
      <c r="H27" s="188" t="s">
        <v>363</v>
      </c>
      <c r="I27" s="169">
        <f>I26</f>
        <v>4</v>
      </c>
      <c r="J27" s="173" t="s">
        <v>50</v>
      </c>
      <c r="K27" s="169">
        <f>K26</f>
        <v>4</v>
      </c>
    </row>
    <row r="28" spans="1:11" x14ac:dyDescent="0.3">
      <c r="A28" s="171" t="str">
        <f t="shared" si="6"/>
        <v>В+4</v>
      </c>
      <c r="B28" s="170">
        <f t="shared" si="1"/>
        <v>43562</v>
      </c>
      <c r="C28" s="171" t="s">
        <v>350</v>
      </c>
      <c r="D28" s="48" t="s">
        <v>347</v>
      </c>
      <c r="E28" s="51">
        <v>6</v>
      </c>
      <c r="F28" s="171" t="s">
        <v>348</v>
      </c>
      <c r="G28" s="171"/>
      <c r="H28" s="171"/>
      <c r="I28" s="169">
        <f t="shared" ref="I28:I29" si="13">I27</f>
        <v>4</v>
      </c>
      <c r="J28" s="173" t="s">
        <v>50</v>
      </c>
      <c r="K28" s="169">
        <f t="shared" ref="K28:K29" si="14">K27</f>
        <v>4</v>
      </c>
    </row>
    <row r="29" spans="1:11" x14ac:dyDescent="0.3">
      <c r="A29" s="176" t="str">
        <f t="shared" si="6"/>
        <v>В+4</v>
      </c>
      <c r="B29" s="175">
        <f t="shared" si="1"/>
        <v>43562</v>
      </c>
      <c r="C29" s="176" t="s">
        <v>351</v>
      </c>
      <c r="D29" s="177" t="s">
        <v>347</v>
      </c>
      <c r="E29" s="178">
        <v>6</v>
      </c>
      <c r="F29" s="189" t="s">
        <v>361</v>
      </c>
      <c r="G29" s="189" t="s">
        <v>361</v>
      </c>
      <c r="H29" s="176"/>
      <c r="I29" s="174">
        <f t="shared" si="13"/>
        <v>4</v>
      </c>
      <c r="J29" s="179" t="s">
        <v>50</v>
      </c>
      <c r="K29" s="174">
        <f t="shared" si="14"/>
        <v>4</v>
      </c>
    </row>
    <row r="30" spans="1:11" x14ac:dyDescent="0.3">
      <c r="A30" s="171" t="str">
        <f t="shared" si="6"/>
        <v>В+5</v>
      </c>
      <c r="B30" s="170">
        <f t="shared" si="1"/>
        <v>43563</v>
      </c>
      <c r="C30" s="171" t="s">
        <v>346</v>
      </c>
      <c r="D30" s="48" t="s">
        <v>347</v>
      </c>
      <c r="E30" s="51">
        <v>7</v>
      </c>
      <c r="F30" s="171" t="s">
        <v>364</v>
      </c>
      <c r="G30" s="171"/>
      <c r="H30" s="171"/>
      <c r="I30" s="184">
        <f>I26+1</f>
        <v>5</v>
      </c>
      <c r="J30" s="185" t="s">
        <v>50</v>
      </c>
      <c r="K30" s="184">
        <f>K26+1</f>
        <v>5</v>
      </c>
    </row>
    <row r="31" spans="1:11" x14ac:dyDescent="0.3">
      <c r="A31" s="171" t="str">
        <f t="shared" si="6"/>
        <v>В+5</v>
      </c>
      <c r="B31" s="170">
        <f t="shared" si="1"/>
        <v>43563</v>
      </c>
      <c r="C31" s="171" t="s">
        <v>349</v>
      </c>
      <c r="D31" s="48" t="s">
        <v>347</v>
      </c>
      <c r="E31" s="51">
        <v>7</v>
      </c>
      <c r="F31" s="171" t="s">
        <v>348</v>
      </c>
      <c r="G31" s="171"/>
      <c r="H31" s="171"/>
      <c r="I31" s="169">
        <f>I30</f>
        <v>5</v>
      </c>
      <c r="J31" s="173" t="s">
        <v>50</v>
      </c>
      <c r="K31" s="169">
        <f>K30</f>
        <v>5</v>
      </c>
    </row>
    <row r="32" spans="1:11" x14ac:dyDescent="0.3">
      <c r="A32" s="171" t="str">
        <f t="shared" si="6"/>
        <v>В+5</v>
      </c>
      <c r="B32" s="170">
        <f t="shared" si="1"/>
        <v>43563</v>
      </c>
      <c r="C32" s="171" t="s">
        <v>350</v>
      </c>
      <c r="D32" s="48" t="s">
        <v>347</v>
      </c>
      <c r="E32" s="51">
        <v>8</v>
      </c>
      <c r="F32" s="171" t="s">
        <v>365</v>
      </c>
      <c r="G32" s="171"/>
      <c r="H32" s="188" t="s">
        <v>366</v>
      </c>
      <c r="I32" s="169">
        <f t="shared" ref="I32:I33" si="15">I31</f>
        <v>5</v>
      </c>
      <c r="J32" s="173" t="s">
        <v>50</v>
      </c>
      <c r="K32" s="169">
        <f t="shared" ref="K32:K33" si="16">K31</f>
        <v>5</v>
      </c>
    </row>
    <row r="33" spans="1:11" x14ac:dyDescent="0.3">
      <c r="A33" s="176" t="str">
        <f t="shared" si="6"/>
        <v>В+5</v>
      </c>
      <c r="B33" s="175">
        <f t="shared" si="1"/>
        <v>43563</v>
      </c>
      <c r="C33" s="176" t="s">
        <v>351</v>
      </c>
      <c r="D33" s="177" t="s">
        <v>347</v>
      </c>
      <c r="E33" s="178">
        <v>8</v>
      </c>
      <c r="F33" s="189" t="s">
        <v>361</v>
      </c>
      <c r="G33" s="189" t="s">
        <v>361</v>
      </c>
      <c r="H33" s="176"/>
      <c r="I33" s="174">
        <f t="shared" si="15"/>
        <v>5</v>
      </c>
      <c r="J33" s="179" t="s">
        <v>50</v>
      </c>
      <c r="K33" s="174">
        <f t="shared" si="16"/>
        <v>5</v>
      </c>
    </row>
    <row r="34" spans="1:11" x14ac:dyDescent="0.3">
      <c r="A34" s="171" t="str">
        <f t="shared" si="6"/>
        <v>В+6</v>
      </c>
      <c r="B34" s="170">
        <f t="shared" ref="B34:B65" si="17">xxx+IFERROR(I34,0)</f>
        <v>43564</v>
      </c>
      <c r="C34" s="171" t="s">
        <v>346</v>
      </c>
      <c r="D34" s="48" t="s">
        <v>347</v>
      </c>
      <c r="E34" s="51">
        <v>9</v>
      </c>
      <c r="F34" s="171" t="s">
        <v>367</v>
      </c>
      <c r="G34" s="171"/>
      <c r="H34" s="171"/>
      <c r="I34" s="184">
        <f>I30+1</f>
        <v>6</v>
      </c>
      <c r="J34" s="185" t="s">
        <v>50</v>
      </c>
      <c r="K34" s="184">
        <f>K30+1</f>
        <v>6</v>
      </c>
    </row>
    <row r="35" spans="1:11" x14ac:dyDescent="0.3">
      <c r="A35" s="171" t="str">
        <f t="shared" si="6"/>
        <v>В+6</v>
      </c>
      <c r="B35" s="170">
        <f t="shared" si="17"/>
        <v>43564</v>
      </c>
      <c r="C35" s="171" t="s">
        <v>349</v>
      </c>
      <c r="D35" s="48" t="s">
        <v>347</v>
      </c>
      <c r="E35" s="51">
        <v>9</v>
      </c>
      <c r="F35" s="171" t="s">
        <v>368</v>
      </c>
      <c r="G35" s="171" t="s">
        <v>368</v>
      </c>
      <c r="H35" s="171"/>
      <c r="I35" s="169">
        <f>I34</f>
        <v>6</v>
      </c>
      <c r="J35" s="173" t="s">
        <v>50</v>
      </c>
      <c r="K35" s="169">
        <f>K34</f>
        <v>6</v>
      </c>
    </row>
    <row r="36" spans="1:11" x14ac:dyDescent="0.3">
      <c r="A36" s="171" t="str">
        <f t="shared" si="6"/>
        <v>В+6</v>
      </c>
      <c r="B36" s="170">
        <f t="shared" si="17"/>
        <v>43564</v>
      </c>
      <c r="C36" s="171" t="s">
        <v>350</v>
      </c>
      <c r="D36" s="48" t="s">
        <v>347</v>
      </c>
      <c r="E36" s="51">
        <v>9</v>
      </c>
      <c r="F36" s="171" t="s">
        <v>348</v>
      </c>
      <c r="G36" s="171"/>
      <c r="H36" s="171"/>
      <c r="I36" s="169">
        <f t="shared" ref="I36:I37" si="18">I35</f>
        <v>6</v>
      </c>
      <c r="J36" s="173" t="s">
        <v>50</v>
      </c>
      <c r="K36" s="169">
        <f t="shared" ref="K36:K37" si="19">K35</f>
        <v>6</v>
      </c>
    </row>
    <row r="37" spans="1:11" x14ac:dyDescent="0.3">
      <c r="A37" s="176" t="str">
        <f t="shared" si="6"/>
        <v>В+6</v>
      </c>
      <c r="B37" s="175">
        <f t="shared" si="17"/>
        <v>43564</v>
      </c>
      <c r="C37" s="176" t="s">
        <v>351</v>
      </c>
      <c r="D37" s="177" t="s">
        <v>347</v>
      </c>
      <c r="E37" s="178">
        <v>9</v>
      </c>
      <c r="F37" s="189" t="s">
        <v>369</v>
      </c>
      <c r="G37" s="189" t="s">
        <v>369</v>
      </c>
      <c r="H37" s="176"/>
      <c r="I37" s="174">
        <f t="shared" si="18"/>
        <v>6</v>
      </c>
      <c r="J37" s="179" t="s">
        <v>50</v>
      </c>
      <c r="K37" s="174">
        <f t="shared" si="19"/>
        <v>6</v>
      </c>
    </row>
    <row r="38" spans="1:11" x14ac:dyDescent="0.3">
      <c r="A38" s="171" t="str">
        <f t="shared" si="6"/>
        <v>В+7</v>
      </c>
      <c r="B38" s="170">
        <f t="shared" si="17"/>
        <v>43565</v>
      </c>
      <c r="C38" s="171" t="s">
        <v>346</v>
      </c>
      <c r="D38" s="48" t="s">
        <v>42</v>
      </c>
      <c r="E38" s="51">
        <v>10</v>
      </c>
      <c r="F38" s="171" t="s">
        <v>348</v>
      </c>
      <c r="G38" s="171"/>
      <c r="H38" s="171"/>
      <c r="I38" s="184">
        <f>I34+1</f>
        <v>7</v>
      </c>
      <c r="J38" s="185" t="s">
        <v>50</v>
      </c>
      <c r="K38" s="184">
        <f>K34+1</f>
        <v>7</v>
      </c>
    </row>
    <row r="39" spans="1:11" x14ac:dyDescent="0.3">
      <c r="A39" s="171" t="str">
        <f t="shared" si="6"/>
        <v>В+7</v>
      </c>
      <c r="B39" s="170">
        <f t="shared" si="17"/>
        <v>43565</v>
      </c>
      <c r="C39" s="171" t="s">
        <v>349</v>
      </c>
      <c r="D39" s="48" t="s">
        <v>42</v>
      </c>
      <c r="E39" s="51">
        <v>10</v>
      </c>
      <c r="F39" s="171" t="s">
        <v>348</v>
      </c>
      <c r="G39" s="171"/>
      <c r="H39" s="171"/>
      <c r="I39" s="169">
        <f>I38</f>
        <v>7</v>
      </c>
      <c r="J39" s="173" t="s">
        <v>50</v>
      </c>
      <c r="K39" s="169">
        <f>K38</f>
        <v>7</v>
      </c>
    </row>
    <row r="40" spans="1:11" x14ac:dyDescent="0.3">
      <c r="A40" s="171" t="str">
        <f t="shared" si="6"/>
        <v>В+7</v>
      </c>
      <c r="B40" s="170">
        <f t="shared" si="17"/>
        <v>43565</v>
      </c>
      <c r="C40" s="171" t="s">
        <v>350</v>
      </c>
      <c r="D40" s="48" t="s">
        <v>42</v>
      </c>
      <c r="E40" s="51">
        <v>10</v>
      </c>
      <c r="F40" s="171" t="s">
        <v>348</v>
      </c>
      <c r="G40" s="171"/>
      <c r="H40" s="171"/>
      <c r="I40" s="169">
        <f t="shared" ref="I40:I41" si="20">I39</f>
        <v>7</v>
      </c>
      <c r="J40" s="173" t="s">
        <v>50</v>
      </c>
      <c r="K40" s="169">
        <f t="shared" ref="K40:K41" si="21">K39</f>
        <v>7</v>
      </c>
    </row>
    <row r="41" spans="1:11" x14ac:dyDescent="0.3">
      <c r="A41" s="176" t="str">
        <f t="shared" si="6"/>
        <v>В+7</v>
      </c>
      <c r="B41" s="175">
        <f t="shared" si="17"/>
        <v>43565</v>
      </c>
      <c r="C41" s="176" t="s">
        <v>351</v>
      </c>
      <c r="D41" s="177" t="s">
        <v>42</v>
      </c>
      <c r="E41" s="178">
        <v>10</v>
      </c>
      <c r="F41" s="176" t="s">
        <v>348</v>
      </c>
      <c r="G41" s="176"/>
      <c r="H41" s="190" t="s">
        <v>370</v>
      </c>
      <c r="I41" s="174">
        <f t="shared" si="20"/>
        <v>7</v>
      </c>
      <c r="J41" s="179" t="s">
        <v>50</v>
      </c>
      <c r="K41" s="174">
        <f t="shared" si="21"/>
        <v>7</v>
      </c>
    </row>
    <row r="42" spans="1:11" x14ac:dyDescent="0.3">
      <c r="A42" s="171" t="str">
        <f t="shared" si="6"/>
        <v>С+0</v>
      </c>
      <c r="B42" s="170">
        <f t="shared" si="17"/>
        <v>43566</v>
      </c>
      <c r="C42" s="171" t="s">
        <v>346</v>
      </c>
      <c r="D42" s="48" t="s">
        <v>42</v>
      </c>
      <c r="E42" s="51">
        <v>10</v>
      </c>
      <c r="F42" s="171" t="s">
        <v>348</v>
      </c>
      <c r="G42" s="171"/>
      <c r="H42" s="171"/>
      <c r="I42" s="184">
        <f>I38+1</f>
        <v>8</v>
      </c>
      <c r="J42" s="185" t="s">
        <v>51</v>
      </c>
      <c r="K42" s="191">
        <v>0</v>
      </c>
    </row>
    <row r="43" spans="1:11" x14ac:dyDescent="0.3">
      <c r="A43" s="171" t="str">
        <f t="shared" si="6"/>
        <v>С+0</v>
      </c>
      <c r="B43" s="170">
        <f t="shared" si="17"/>
        <v>43566</v>
      </c>
      <c r="C43" s="171" t="s">
        <v>349</v>
      </c>
      <c r="D43" s="48" t="s">
        <v>42</v>
      </c>
      <c r="E43" s="51">
        <v>10</v>
      </c>
      <c r="F43" s="171" t="s">
        <v>348</v>
      </c>
      <c r="G43" s="171"/>
      <c r="H43" s="171"/>
      <c r="I43" s="169">
        <f>I42</f>
        <v>8</v>
      </c>
      <c r="J43" s="173" t="s">
        <v>51</v>
      </c>
      <c r="K43" s="169">
        <f>K42</f>
        <v>0</v>
      </c>
    </row>
    <row r="44" spans="1:11" x14ac:dyDescent="0.3">
      <c r="A44" s="171" t="str">
        <f t="shared" si="6"/>
        <v>С+0</v>
      </c>
      <c r="B44" s="170">
        <f t="shared" si="17"/>
        <v>43566</v>
      </c>
      <c r="C44" s="171" t="s">
        <v>350</v>
      </c>
      <c r="D44" s="48" t="s">
        <v>42</v>
      </c>
      <c r="E44" s="51">
        <v>10</v>
      </c>
      <c r="F44" s="171" t="s">
        <v>348</v>
      </c>
      <c r="G44" s="171"/>
      <c r="H44" s="171"/>
      <c r="I44" s="169">
        <f t="shared" ref="I44:I45" si="22">I43</f>
        <v>8</v>
      </c>
      <c r="J44" s="173" t="s">
        <v>51</v>
      </c>
      <c r="K44" s="169">
        <f t="shared" ref="K44:K45" si="23">K43</f>
        <v>0</v>
      </c>
    </row>
    <row r="45" spans="1:11" x14ac:dyDescent="0.3">
      <c r="A45" s="176" t="str">
        <f t="shared" si="6"/>
        <v>С+0</v>
      </c>
      <c r="B45" s="175">
        <f t="shared" si="17"/>
        <v>43566</v>
      </c>
      <c r="C45" s="176" t="s">
        <v>351</v>
      </c>
      <c r="D45" s="177" t="s">
        <v>42</v>
      </c>
      <c r="E45" s="178">
        <v>10</v>
      </c>
      <c r="F45" s="176" t="s">
        <v>348</v>
      </c>
      <c r="G45" s="176"/>
      <c r="H45" s="176"/>
      <c r="I45" s="174">
        <f t="shared" si="22"/>
        <v>8</v>
      </c>
      <c r="J45" s="179" t="s">
        <v>51</v>
      </c>
      <c r="K45" s="174">
        <f t="shared" si="23"/>
        <v>0</v>
      </c>
    </row>
    <row r="46" spans="1:11" x14ac:dyDescent="0.3">
      <c r="A46" s="171" t="str">
        <f t="shared" si="6"/>
        <v>С+1</v>
      </c>
      <c r="B46" s="170">
        <f t="shared" si="17"/>
        <v>43567</v>
      </c>
      <c r="C46" s="171" t="s">
        <v>346</v>
      </c>
      <c r="D46" s="48" t="s">
        <v>371</v>
      </c>
      <c r="E46" s="51">
        <v>11</v>
      </c>
      <c r="F46" s="171" t="s">
        <v>372</v>
      </c>
      <c r="G46" s="171"/>
      <c r="H46" s="188" t="s">
        <v>373</v>
      </c>
      <c r="I46" s="184">
        <f>I42+1</f>
        <v>9</v>
      </c>
      <c r="J46" s="185" t="s">
        <v>51</v>
      </c>
      <c r="K46" s="184">
        <f>K42+1</f>
        <v>1</v>
      </c>
    </row>
    <row r="47" spans="1:11" x14ac:dyDescent="0.3">
      <c r="A47" s="171" t="str">
        <f t="shared" si="6"/>
        <v>С+1</v>
      </c>
      <c r="B47" s="170">
        <f t="shared" si="17"/>
        <v>43567</v>
      </c>
      <c r="C47" s="171" t="s">
        <v>349</v>
      </c>
      <c r="D47" s="48" t="s">
        <v>371</v>
      </c>
      <c r="E47" s="51">
        <v>11</v>
      </c>
      <c r="F47" s="171" t="s">
        <v>348</v>
      </c>
      <c r="G47" s="171"/>
      <c r="H47" s="171"/>
      <c r="I47" s="169">
        <f>I46</f>
        <v>9</v>
      </c>
      <c r="J47" s="173" t="s">
        <v>51</v>
      </c>
      <c r="K47" s="169">
        <f>K46</f>
        <v>1</v>
      </c>
    </row>
    <row r="48" spans="1:11" x14ac:dyDescent="0.3">
      <c r="A48" s="171" t="str">
        <f t="shared" si="6"/>
        <v>С+1</v>
      </c>
      <c r="B48" s="170">
        <f t="shared" si="17"/>
        <v>43567</v>
      </c>
      <c r="C48" s="171" t="s">
        <v>350</v>
      </c>
      <c r="D48" s="48" t="s">
        <v>371</v>
      </c>
      <c r="E48" s="51">
        <v>11</v>
      </c>
      <c r="F48" s="171" t="s">
        <v>348</v>
      </c>
      <c r="G48" s="171"/>
      <c r="H48" s="171"/>
      <c r="I48" s="169">
        <f t="shared" ref="I48:I49" si="24">I47</f>
        <v>9</v>
      </c>
      <c r="J48" s="173" t="s">
        <v>51</v>
      </c>
      <c r="K48" s="169">
        <f t="shared" ref="K48:K49" si="25">K47</f>
        <v>1</v>
      </c>
    </row>
    <row r="49" spans="1:11" x14ac:dyDescent="0.3">
      <c r="A49" s="176" t="str">
        <f t="shared" si="6"/>
        <v>С+1</v>
      </c>
      <c r="B49" s="175">
        <f t="shared" si="17"/>
        <v>43567</v>
      </c>
      <c r="C49" s="176" t="s">
        <v>351</v>
      </c>
      <c r="D49" s="177" t="s">
        <v>371</v>
      </c>
      <c r="E49" s="178">
        <v>11</v>
      </c>
      <c r="F49" s="176" t="s">
        <v>348</v>
      </c>
      <c r="G49" s="176"/>
      <c r="H49" s="176"/>
      <c r="I49" s="174">
        <f t="shared" si="24"/>
        <v>9</v>
      </c>
      <c r="J49" s="179" t="s">
        <v>51</v>
      </c>
      <c r="K49" s="174">
        <f t="shared" si="25"/>
        <v>1</v>
      </c>
    </row>
    <row r="50" spans="1:11" x14ac:dyDescent="0.3">
      <c r="A50" s="171" t="str">
        <f t="shared" si="6"/>
        <v>С+2</v>
      </c>
      <c r="B50" s="170">
        <f t="shared" si="17"/>
        <v>43568</v>
      </c>
      <c r="C50" s="171" t="s">
        <v>346</v>
      </c>
      <c r="D50" s="48" t="s">
        <v>371</v>
      </c>
      <c r="E50" s="51">
        <v>12</v>
      </c>
      <c r="F50" s="171" t="s">
        <v>374</v>
      </c>
      <c r="G50" s="171"/>
      <c r="H50" s="171"/>
      <c r="I50" s="184">
        <f>I46+1</f>
        <v>10</v>
      </c>
      <c r="J50" s="185" t="s">
        <v>51</v>
      </c>
      <c r="K50" s="184">
        <f>K46+1</f>
        <v>2</v>
      </c>
    </row>
    <row r="51" spans="1:11" x14ac:dyDescent="0.3">
      <c r="A51" s="171" t="str">
        <f t="shared" si="6"/>
        <v>С+2</v>
      </c>
      <c r="B51" s="170">
        <f t="shared" si="17"/>
        <v>43568</v>
      </c>
      <c r="C51" s="171" t="s">
        <v>349</v>
      </c>
      <c r="D51" s="48" t="s">
        <v>371</v>
      </c>
      <c r="E51" s="51">
        <v>13</v>
      </c>
      <c r="F51" s="171" t="s">
        <v>375</v>
      </c>
      <c r="G51" s="171"/>
      <c r="H51" s="188" t="s">
        <v>376</v>
      </c>
      <c r="I51" s="169">
        <f>I50</f>
        <v>10</v>
      </c>
      <c r="J51" s="173" t="s">
        <v>51</v>
      </c>
      <c r="K51" s="169">
        <f>K50</f>
        <v>2</v>
      </c>
    </row>
    <row r="52" spans="1:11" x14ac:dyDescent="0.3">
      <c r="A52" s="171" t="str">
        <f t="shared" si="6"/>
        <v>С+2</v>
      </c>
      <c r="B52" s="170">
        <f>xxx+IFERROR(I52,0)</f>
        <v>43568</v>
      </c>
      <c r="C52" s="171" t="s">
        <v>350</v>
      </c>
      <c r="D52" s="48" t="s">
        <v>371</v>
      </c>
      <c r="E52" s="51">
        <v>14</v>
      </c>
      <c r="F52" s="171" t="s">
        <v>377</v>
      </c>
      <c r="G52" s="171"/>
      <c r="H52" s="171"/>
      <c r="I52" s="169">
        <f t="shared" ref="I52:I53" si="26">I51</f>
        <v>10</v>
      </c>
      <c r="J52" s="173" t="s">
        <v>51</v>
      </c>
      <c r="K52" s="169">
        <f t="shared" ref="K52:K53" si="27">K51</f>
        <v>2</v>
      </c>
    </row>
    <row r="53" spans="1:11" x14ac:dyDescent="0.3">
      <c r="A53" s="176" t="str">
        <f t="shared" si="6"/>
        <v>С+2</v>
      </c>
      <c r="B53" s="175">
        <f t="shared" si="17"/>
        <v>43568</v>
      </c>
      <c r="C53" s="176" t="s">
        <v>351</v>
      </c>
      <c r="D53" s="177" t="s">
        <v>371</v>
      </c>
      <c r="E53" s="178">
        <v>14</v>
      </c>
      <c r="F53" s="176" t="s">
        <v>378</v>
      </c>
      <c r="G53" s="176"/>
      <c r="H53" s="176"/>
      <c r="I53" s="174">
        <f t="shared" si="26"/>
        <v>10</v>
      </c>
      <c r="J53" s="179" t="s">
        <v>51</v>
      </c>
      <c r="K53" s="174">
        <f t="shared" si="27"/>
        <v>2</v>
      </c>
    </row>
    <row r="54" spans="1:11" x14ac:dyDescent="0.3">
      <c r="A54" s="171" t="str">
        <f t="shared" si="6"/>
        <v>С+3</v>
      </c>
      <c r="B54" s="170">
        <f t="shared" si="17"/>
        <v>43569</v>
      </c>
      <c r="C54" s="171" t="s">
        <v>346</v>
      </c>
      <c r="D54" s="48" t="s">
        <v>371</v>
      </c>
      <c r="E54" s="51">
        <v>15</v>
      </c>
      <c r="F54" s="171" t="s">
        <v>379</v>
      </c>
      <c r="G54" s="171"/>
      <c r="H54" s="171"/>
      <c r="I54" s="184">
        <f>I50+1</f>
        <v>11</v>
      </c>
      <c r="J54" s="185" t="s">
        <v>51</v>
      </c>
      <c r="K54" s="184">
        <f>K50+1</f>
        <v>3</v>
      </c>
    </row>
    <row r="55" spans="1:11" x14ac:dyDescent="0.3">
      <c r="A55" s="171" t="str">
        <f t="shared" si="6"/>
        <v>С+3</v>
      </c>
      <c r="B55" s="170">
        <f t="shared" si="17"/>
        <v>43569</v>
      </c>
      <c r="C55" s="171" t="s">
        <v>349</v>
      </c>
      <c r="D55" s="48" t="s">
        <v>371</v>
      </c>
      <c r="E55" s="51">
        <v>15</v>
      </c>
      <c r="F55" s="171" t="s">
        <v>380</v>
      </c>
      <c r="G55" s="171"/>
      <c r="H55" s="171"/>
      <c r="I55" s="169">
        <f>I54</f>
        <v>11</v>
      </c>
      <c r="J55" s="173" t="s">
        <v>51</v>
      </c>
      <c r="K55" s="169">
        <f>K54</f>
        <v>3</v>
      </c>
    </row>
    <row r="56" spans="1:11" x14ac:dyDescent="0.3">
      <c r="A56" s="171" t="str">
        <f t="shared" si="6"/>
        <v>С+3</v>
      </c>
      <c r="B56" s="170">
        <f t="shared" si="17"/>
        <v>43569</v>
      </c>
      <c r="C56" s="171" t="s">
        <v>350</v>
      </c>
      <c r="D56" s="48" t="s">
        <v>371</v>
      </c>
      <c r="E56" s="192">
        <v>16.399999999999999</v>
      </c>
      <c r="F56" s="171" t="s">
        <v>348</v>
      </c>
      <c r="G56" s="171" t="s">
        <v>381</v>
      </c>
      <c r="H56" s="171"/>
      <c r="I56" s="169">
        <f t="shared" ref="I56:I57" si="28">I55</f>
        <v>11</v>
      </c>
      <c r="J56" s="173" t="s">
        <v>51</v>
      </c>
      <c r="K56" s="169">
        <f t="shared" ref="K56:K57" si="29">K55</f>
        <v>3</v>
      </c>
    </row>
    <row r="57" spans="1:11" x14ac:dyDescent="0.3">
      <c r="A57" s="176" t="str">
        <f t="shared" si="6"/>
        <v>С+3</v>
      </c>
      <c r="B57" s="175">
        <f t="shared" si="17"/>
        <v>43569</v>
      </c>
      <c r="C57" s="176" t="s">
        <v>351</v>
      </c>
      <c r="D57" s="177" t="s">
        <v>371</v>
      </c>
      <c r="E57" s="193">
        <v>16.8</v>
      </c>
      <c r="F57" s="176" t="s">
        <v>348</v>
      </c>
      <c r="G57" s="176" t="s">
        <v>382</v>
      </c>
      <c r="H57" s="176"/>
      <c r="I57" s="174">
        <f t="shared" si="28"/>
        <v>11</v>
      </c>
      <c r="J57" s="179" t="s">
        <v>51</v>
      </c>
      <c r="K57" s="174">
        <f t="shared" si="29"/>
        <v>3</v>
      </c>
    </row>
    <row r="58" spans="1:11" x14ac:dyDescent="0.3">
      <c r="A58" s="171" t="str">
        <f t="shared" si="6"/>
        <v>С+4</v>
      </c>
      <c r="B58" s="170">
        <f t="shared" si="17"/>
        <v>43570</v>
      </c>
      <c r="C58" s="171" t="s">
        <v>346</v>
      </c>
      <c r="D58" s="48" t="s">
        <v>371</v>
      </c>
      <c r="E58" s="51">
        <v>17</v>
      </c>
      <c r="F58" s="171" t="s">
        <v>348</v>
      </c>
      <c r="G58" s="171"/>
      <c r="H58" s="171"/>
      <c r="I58" s="184">
        <f>I54+1</f>
        <v>12</v>
      </c>
      <c r="J58" s="185" t="s">
        <v>51</v>
      </c>
      <c r="K58" s="184">
        <f>K54+1</f>
        <v>4</v>
      </c>
    </row>
    <row r="59" spans="1:11" x14ac:dyDescent="0.3">
      <c r="A59" s="171" t="str">
        <f t="shared" si="6"/>
        <v>С+4</v>
      </c>
      <c r="B59" s="170">
        <f t="shared" si="17"/>
        <v>43570</v>
      </c>
      <c r="C59" s="171" t="s">
        <v>349</v>
      </c>
      <c r="D59" s="48" t="s">
        <v>371</v>
      </c>
      <c r="E59" s="51">
        <v>17</v>
      </c>
      <c r="F59" s="171" t="s">
        <v>348</v>
      </c>
      <c r="G59" s="171"/>
      <c r="H59" s="171"/>
      <c r="I59" s="169">
        <f>I58</f>
        <v>12</v>
      </c>
      <c r="J59" s="173" t="s">
        <v>51</v>
      </c>
      <c r="K59" s="169">
        <f>K58</f>
        <v>4</v>
      </c>
    </row>
    <row r="60" spans="1:11" x14ac:dyDescent="0.3">
      <c r="A60" s="171" t="str">
        <f t="shared" si="6"/>
        <v>С+4</v>
      </c>
      <c r="B60" s="170">
        <f t="shared" si="17"/>
        <v>43570</v>
      </c>
      <c r="C60" s="171" t="s">
        <v>350</v>
      </c>
      <c r="D60" s="48" t="s">
        <v>371</v>
      </c>
      <c r="E60" s="51">
        <v>18</v>
      </c>
      <c r="F60" s="171" t="s">
        <v>383</v>
      </c>
      <c r="G60" s="171"/>
      <c r="H60" s="188" t="s">
        <v>384</v>
      </c>
      <c r="I60" s="169">
        <f t="shared" ref="I60:I61" si="30">I59</f>
        <v>12</v>
      </c>
      <c r="J60" s="173" t="s">
        <v>51</v>
      </c>
      <c r="K60" s="169">
        <f t="shared" ref="K60:K61" si="31">K59</f>
        <v>4</v>
      </c>
    </row>
    <row r="61" spans="1:11" x14ac:dyDescent="0.3">
      <c r="A61" s="176" t="str">
        <f t="shared" si="6"/>
        <v>С+4</v>
      </c>
      <c r="B61" s="175">
        <f t="shared" si="17"/>
        <v>43570</v>
      </c>
      <c r="C61" s="176" t="s">
        <v>351</v>
      </c>
      <c r="D61" s="177" t="s">
        <v>371</v>
      </c>
      <c r="E61" s="178">
        <v>18</v>
      </c>
      <c r="F61" s="176" t="s">
        <v>385</v>
      </c>
      <c r="G61" s="176"/>
      <c r="H61" s="190" t="s">
        <v>386</v>
      </c>
      <c r="I61" s="174">
        <f t="shared" si="30"/>
        <v>12</v>
      </c>
      <c r="J61" s="179" t="s">
        <v>51</v>
      </c>
      <c r="K61" s="174">
        <f t="shared" si="31"/>
        <v>4</v>
      </c>
    </row>
    <row r="62" spans="1:11" x14ac:dyDescent="0.3">
      <c r="A62" s="171" t="str">
        <f t="shared" si="6"/>
        <v>С+5</v>
      </c>
      <c r="B62" s="170">
        <f t="shared" si="17"/>
        <v>43571</v>
      </c>
      <c r="C62" s="171" t="s">
        <v>346</v>
      </c>
      <c r="D62" s="171" t="s">
        <v>371</v>
      </c>
      <c r="E62" s="51">
        <v>19</v>
      </c>
      <c r="F62" s="171" t="s">
        <v>387</v>
      </c>
      <c r="G62" s="171"/>
      <c r="H62" s="171"/>
      <c r="I62" s="184">
        <f>I58+1</f>
        <v>13</v>
      </c>
      <c r="J62" s="185" t="s">
        <v>51</v>
      </c>
      <c r="K62" s="184">
        <f>K58+1</f>
        <v>5</v>
      </c>
    </row>
    <row r="63" spans="1:11" x14ac:dyDescent="0.3">
      <c r="A63" s="171" t="str">
        <f t="shared" si="6"/>
        <v>С+5</v>
      </c>
      <c r="B63" s="170">
        <f t="shared" si="17"/>
        <v>43571</v>
      </c>
      <c r="C63" s="171" t="s">
        <v>349</v>
      </c>
      <c r="D63" s="171" t="s">
        <v>371</v>
      </c>
      <c r="E63" s="51">
        <v>19</v>
      </c>
      <c r="F63" s="171" t="s">
        <v>348</v>
      </c>
      <c r="G63" s="171"/>
      <c r="H63" s="171"/>
      <c r="I63" s="169">
        <f>I62</f>
        <v>13</v>
      </c>
      <c r="J63" s="173" t="s">
        <v>51</v>
      </c>
      <c r="K63" s="169">
        <f>K62</f>
        <v>5</v>
      </c>
    </row>
    <row r="64" spans="1:11" x14ac:dyDescent="0.3">
      <c r="A64" s="171" t="str">
        <f t="shared" si="6"/>
        <v>С+5</v>
      </c>
      <c r="B64" s="170">
        <f t="shared" si="17"/>
        <v>43571</v>
      </c>
      <c r="C64" s="171" t="s">
        <v>350</v>
      </c>
      <c r="D64" s="171" t="s">
        <v>371</v>
      </c>
      <c r="E64" s="51">
        <v>19</v>
      </c>
      <c r="F64" s="171" t="s">
        <v>348</v>
      </c>
      <c r="G64" s="171"/>
      <c r="H64" s="171"/>
      <c r="I64" s="169">
        <f t="shared" ref="I64:I65" si="32">I63</f>
        <v>13</v>
      </c>
      <c r="J64" s="173" t="s">
        <v>51</v>
      </c>
      <c r="K64" s="169">
        <f t="shared" ref="K64:K65" si="33">K63</f>
        <v>5</v>
      </c>
    </row>
    <row r="65" spans="1:11" x14ac:dyDescent="0.3">
      <c r="A65" s="176" t="str">
        <f t="shared" si="6"/>
        <v>С+5</v>
      </c>
      <c r="B65" s="175">
        <f t="shared" si="17"/>
        <v>43571</v>
      </c>
      <c r="C65" s="176" t="s">
        <v>351</v>
      </c>
      <c r="D65" s="176" t="s">
        <v>371</v>
      </c>
      <c r="E65" s="178">
        <v>19</v>
      </c>
      <c r="F65" s="176" t="s">
        <v>388</v>
      </c>
      <c r="G65" s="189" t="s">
        <v>389</v>
      </c>
      <c r="H65" s="176"/>
      <c r="I65" s="174">
        <f t="shared" si="32"/>
        <v>13</v>
      </c>
      <c r="J65" s="179" t="s">
        <v>51</v>
      </c>
      <c r="K65" s="174">
        <f t="shared" si="33"/>
        <v>5</v>
      </c>
    </row>
    <row r="66" spans="1:11" x14ac:dyDescent="0.3">
      <c r="A66" s="171" t="str">
        <f t="shared" si="6"/>
        <v>С+6</v>
      </c>
      <c r="B66" s="170">
        <f t="shared" ref="B66:B87" si="34">xxx+IFERROR(I66,0)</f>
        <v>43572</v>
      </c>
      <c r="C66" s="171" t="s">
        <v>346</v>
      </c>
      <c r="D66" s="171" t="s">
        <v>371</v>
      </c>
      <c r="E66" s="51">
        <v>20</v>
      </c>
      <c r="F66" s="171" t="s">
        <v>348</v>
      </c>
      <c r="G66" s="171"/>
      <c r="H66" s="171"/>
      <c r="I66" s="184">
        <f>I62+1</f>
        <v>14</v>
      </c>
      <c r="J66" s="185" t="s">
        <v>51</v>
      </c>
      <c r="K66" s="184">
        <f>K62+1</f>
        <v>6</v>
      </c>
    </row>
    <row r="67" spans="1:11" x14ac:dyDescent="0.3">
      <c r="A67" s="171" t="str">
        <f t="shared" si="6"/>
        <v>С+6</v>
      </c>
      <c r="B67" s="170">
        <f t="shared" si="34"/>
        <v>43572</v>
      </c>
      <c r="C67" s="171" t="s">
        <v>349</v>
      </c>
      <c r="D67" s="171" t="s">
        <v>371</v>
      </c>
      <c r="E67" s="51">
        <v>20</v>
      </c>
      <c r="F67" s="171" t="s">
        <v>390</v>
      </c>
      <c r="G67" s="171"/>
      <c r="H67" s="171" t="s">
        <v>391</v>
      </c>
      <c r="I67" s="169">
        <f>I66</f>
        <v>14</v>
      </c>
      <c r="J67" s="173" t="s">
        <v>51</v>
      </c>
      <c r="K67" s="169">
        <f>K66</f>
        <v>6</v>
      </c>
    </row>
    <row r="68" spans="1:11" x14ac:dyDescent="0.3">
      <c r="A68" s="171" t="str">
        <f t="shared" si="6"/>
        <v>С+6</v>
      </c>
      <c r="B68" s="170">
        <f t="shared" si="34"/>
        <v>43572</v>
      </c>
      <c r="C68" s="171" t="s">
        <v>350</v>
      </c>
      <c r="D68" s="171" t="s">
        <v>371</v>
      </c>
      <c r="E68" s="51">
        <v>20</v>
      </c>
      <c r="F68" s="171" t="s">
        <v>392</v>
      </c>
      <c r="G68" s="171"/>
      <c r="H68" s="171"/>
      <c r="I68" s="169">
        <f t="shared" ref="I68:I69" si="35">I67</f>
        <v>14</v>
      </c>
      <c r="J68" s="173" t="s">
        <v>51</v>
      </c>
      <c r="K68" s="169">
        <f t="shared" ref="K68:K69" si="36">K67</f>
        <v>6</v>
      </c>
    </row>
    <row r="69" spans="1:11" x14ac:dyDescent="0.3">
      <c r="A69" s="176" t="str">
        <f t="shared" si="6"/>
        <v>С+6</v>
      </c>
      <c r="B69" s="175">
        <f t="shared" si="34"/>
        <v>43572</v>
      </c>
      <c r="C69" s="176" t="s">
        <v>351</v>
      </c>
      <c r="D69" s="176" t="s">
        <v>371</v>
      </c>
      <c r="E69" s="178">
        <v>20</v>
      </c>
      <c r="F69" s="176" t="s">
        <v>348</v>
      </c>
      <c r="G69" s="176"/>
      <c r="H69" s="176"/>
      <c r="I69" s="174">
        <f t="shared" si="35"/>
        <v>14</v>
      </c>
      <c r="J69" s="179" t="s">
        <v>51</v>
      </c>
      <c r="K69" s="174">
        <f t="shared" si="36"/>
        <v>6</v>
      </c>
    </row>
    <row r="70" spans="1:11" x14ac:dyDescent="0.3">
      <c r="A70" s="171" t="str">
        <f t="shared" si="6"/>
        <v>С+7</v>
      </c>
      <c r="B70" s="170">
        <f t="shared" si="34"/>
        <v>43573</v>
      </c>
      <c r="C70" s="171" t="s">
        <v>346</v>
      </c>
      <c r="D70" s="51" t="s">
        <v>44</v>
      </c>
      <c r="E70" s="51">
        <v>21</v>
      </c>
      <c r="F70" s="171" t="s">
        <v>348</v>
      </c>
      <c r="G70" s="171"/>
      <c r="H70" s="171"/>
      <c r="I70" s="184">
        <f>I66+1</f>
        <v>15</v>
      </c>
      <c r="J70" s="185" t="s">
        <v>51</v>
      </c>
      <c r="K70" s="184">
        <f>K66+1</f>
        <v>7</v>
      </c>
    </row>
    <row r="71" spans="1:11" x14ac:dyDescent="0.3">
      <c r="A71" s="171" t="str">
        <f t="shared" si="6"/>
        <v>С+7</v>
      </c>
      <c r="B71" s="170">
        <f t="shared" si="34"/>
        <v>43573</v>
      </c>
      <c r="C71" s="171" t="s">
        <v>349</v>
      </c>
      <c r="D71" s="51" t="s">
        <v>44</v>
      </c>
      <c r="E71" s="51">
        <v>21</v>
      </c>
      <c r="F71" s="171" t="s">
        <v>348</v>
      </c>
      <c r="G71" s="171"/>
      <c r="H71" s="171"/>
      <c r="I71" s="169">
        <f>I70</f>
        <v>15</v>
      </c>
      <c r="J71" s="173" t="s">
        <v>51</v>
      </c>
      <c r="K71" s="169">
        <f>K70</f>
        <v>7</v>
      </c>
    </row>
    <row r="72" spans="1:11" x14ac:dyDescent="0.3">
      <c r="A72" s="171" t="str">
        <f t="shared" si="6"/>
        <v>С+7</v>
      </c>
      <c r="B72" s="170">
        <f t="shared" si="34"/>
        <v>43573</v>
      </c>
      <c r="C72" s="171" t="s">
        <v>350</v>
      </c>
      <c r="D72" s="51" t="s">
        <v>44</v>
      </c>
      <c r="E72" s="51">
        <v>21</v>
      </c>
      <c r="F72" s="171" t="s">
        <v>348</v>
      </c>
      <c r="G72" s="171"/>
      <c r="H72" s="171"/>
      <c r="I72" s="169">
        <f t="shared" ref="I72:I73" si="37">I71</f>
        <v>15</v>
      </c>
      <c r="J72" s="173" t="s">
        <v>51</v>
      </c>
      <c r="K72" s="169">
        <f t="shared" ref="K72:K73" si="38">K71</f>
        <v>7</v>
      </c>
    </row>
    <row r="73" spans="1:11" x14ac:dyDescent="0.3">
      <c r="A73" s="176" t="str">
        <f t="shared" si="6"/>
        <v>С+7</v>
      </c>
      <c r="B73" s="175">
        <f t="shared" si="34"/>
        <v>43573</v>
      </c>
      <c r="C73" s="176" t="s">
        <v>351</v>
      </c>
      <c r="D73" s="178" t="s">
        <v>44</v>
      </c>
      <c r="E73" s="178">
        <v>21</v>
      </c>
      <c r="F73" s="176" t="s">
        <v>393</v>
      </c>
      <c r="G73" s="176"/>
      <c r="H73" s="176"/>
      <c r="I73" s="174">
        <f t="shared" si="37"/>
        <v>15</v>
      </c>
      <c r="J73" s="179" t="s">
        <v>51</v>
      </c>
      <c r="K73" s="174">
        <f t="shared" si="38"/>
        <v>7</v>
      </c>
    </row>
    <row r="74" spans="1:11" x14ac:dyDescent="0.3">
      <c r="A74" s="171" t="str">
        <f t="shared" si="6"/>
        <v>С+8</v>
      </c>
      <c r="B74" s="170">
        <f t="shared" si="34"/>
        <v>43574</v>
      </c>
      <c r="C74" s="171" t="s">
        <v>346</v>
      </c>
      <c r="D74" s="51" t="s">
        <v>44</v>
      </c>
      <c r="E74" s="51">
        <v>21</v>
      </c>
      <c r="F74" s="171" t="s">
        <v>348</v>
      </c>
      <c r="G74" s="171"/>
      <c r="H74" s="171"/>
      <c r="I74" s="184">
        <f>I70+1</f>
        <v>16</v>
      </c>
      <c r="J74" s="185" t="s">
        <v>51</v>
      </c>
      <c r="K74" s="184">
        <f>K70+1</f>
        <v>8</v>
      </c>
    </row>
    <row r="75" spans="1:11" x14ac:dyDescent="0.3">
      <c r="A75" s="171" t="str">
        <f t="shared" si="6"/>
        <v>С+8</v>
      </c>
      <c r="B75" s="170">
        <f t="shared" si="34"/>
        <v>43574</v>
      </c>
      <c r="C75" s="171" t="s">
        <v>349</v>
      </c>
      <c r="D75" s="51" t="s">
        <v>44</v>
      </c>
      <c r="E75" s="51">
        <v>21</v>
      </c>
      <c r="F75" s="171" t="s">
        <v>394</v>
      </c>
      <c r="G75" s="171"/>
      <c r="H75" s="171"/>
      <c r="I75" s="169">
        <f>I74</f>
        <v>16</v>
      </c>
      <c r="J75" s="173" t="s">
        <v>51</v>
      </c>
      <c r="K75" s="169">
        <f>K74</f>
        <v>8</v>
      </c>
    </row>
    <row r="76" spans="1:11" x14ac:dyDescent="0.3">
      <c r="A76" s="171" t="str">
        <f t="shared" si="6"/>
        <v>С+8</v>
      </c>
      <c r="B76" s="170">
        <f t="shared" si="34"/>
        <v>43574</v>
      </c>
      <c r="C76" s="171" t="s">
        <v>350</v>
      </c>
      <c r="D76" s="51" t="s">
        <v>44</v>
      </c>
      <c r="E76" s="51">
        <v>21</v>
      </c>
      <c r="F76" s="171" t="s">
        <v>348</v>
      </c>
      <c r="G76" s="171"/>
      <c r="H76" s="171"/>
      <c r="I76" s="169">
        <f t="shared" ref="I76:I77" si="39">I75</f>
        <v>16</v>
      </c>
      <c r="J76" s="173" t="s">
        <v>51</v>
      </c>
      <c r="K76" s="169">
        <f t="shared" ref="K76:K77" si="40">K75</f>
        <v>8</v>
      </c>
    </row>
    <row r="77" spans="1:11" x14ac:dyDescent="0.3">
      <c r="A77" s="176" t="str">
        <f t="shared" si="6"/>
        <v>С+8</v>
      </c>
      <c r="B77" s="175">
        <f t="shared" si="34"/>
        <v>43574</v>
      </c>
      <c r="C77" s="176" t="s">
        <v>351</v>
      </c>
      <c r="D77" s="178" t="s">
        <v>44</v>
      </c>
      <c r="E77" s="178">
        <v>21</v>
      </c>
      <c r="F77" s="176" t="s">
        <v>395</v>
      </c>
      <c r="G77" s="176"/>
      <c r="H77" s="176"/>
      <c r="I77" s="174">
        <f t="shared" si="39"/>
        <v>16</v>
      </c>
      <c r="J77" s="179" t="s">
        <v>51</v>
      </c>
      <c r="K77" s="174">
        <f t="shared" si="40"/>
        <v>8</v>
      </c>
    </row>
    <row r="78" spans="1:11" x14ac:dyDescent="0.3">
      <c r="A78" s="171" t="str">
        <f t="shared" ref="A78:A129" si="41">J78&amp;"+"&amp;MAX(K78,0)</f>
        <v>С+9</v>
      </c>
      <c r="B78" s="170">
        <f t="shared" si="34"/>
        <v>43575</v>
      </c>
      <c r="C78" s="171" t="s">
        <v>346</v>
      </c>
      <c r="D78" s="51" t="s">
        <v>44</v>
      </c>
      <c r="E78" s="51">
        <v>22</v>
      </c>
      <c r="F78" s="171" t="s">
        <v>396</v>
      </c>
      <c r="G78" s="171"/>
      <c r="H78" s="171"/>
      <c r="I78" s="184">
        <f>I74+1</f>
        <v>17</v>
      </c>
      <c r="J78" s="185" t="s">
        <v>51</v>
      </c>
      <c r="K78" s="184">
        <f>K74+1</f>
        <v>9</v>
      </c>
    </row>
    <row r="79" spans="1:11" x14ac:dyDescent="0.3">
      <c r="A79" s="171" t="str">
        <f t="shared" si="41"/>
        <v>С+9</v>
      </c>
      <c r="B79" s="170">
        <f t="shared" si="34"/>
        <v>43575</v>
      </c>
      <c r="C79" s="171" t="s">
        <v>349</v>
      </c>
      <c r="D79" s="51" t="s">
        <v>44</v>
      </c>
      <c r="E79" s="51">
        <v>22</v>
      </c>
      <c r="F79" s="171" t="s">
        <v>397</v>
      </c>
      <c r="G79" s="171"/>
      <c r="H79" s="171"/>
      <c r="I79" s="169">
        <f>I78</f>
        <v>17</v>
      </c>
      <c r="J79" s="173" t="s">
        <v>51</v>
      </c>
      <c r="K79" s="169">
        <f>K78</f>
        <v>9</v>
      </c>
    </row>
    <row r="80" spans="1:11" x14ac:dyDescent="0.3">
      <c r="A80" s="171" t="str">
        <f t="shared" si="41"/>
        <v>С+9</v>
      </c>
      <c r="B80" s="170">
        <f t="shared" si="34"/>
        <v>43575</v>
      </c>
      <c r="C80" s="171" t="s">
        <v>350</v>
      </c>
      <c r="D80" s="51" t="s">
        <v>44</v>
      </c>
      <c r="E80" s="51">
        <v>22</v>
      </c>
      <c r="F80" s="171" t="s">
        <v>398</v>
      </c>
      <c r="G80" s="171"/>
      <c r="H80" s="171"/>
      <c r="I80" s="169">
        <f t="shared" ref="I80:I81" si="42">I79</f>
        <v>17</v>
      </c>
      <c r="J80" s="173" t="s">
        <v>51</v>
      </c>
      <c r="K80" s="169">
        <f t="shared" ref="K80:K81" si="43">K79</f>
        <v>9</v>
      </c>
    </row>
    <row r="81" spans="1:12" x14ac:dyDescent="0.3">
      <c r="A81" s="176" t="str">
        <f t="shared" si="41"/>
        <v>С+9</v>
      </c>
      <c r="B81" s="175">
        <f t="shared" si="34"/>
        <v>43575</v>
      </c>
      <c r="C81" s="176" t="s">
        <v>351</v>
      </c>
      <c r="D81" s="178" t="s">
        <v>44</v>
      </c>
      <c r="E81" s="178">
        <v>22</v>
      </c>
      <c r="F81" s="176" t="s">
        <v>399</v>
      </c>
      <c r="G81" s="189" t="s">
        <v>400</v>
      </c>
      <c r="H81" s="176"/>
      <c r="I81" s="174">
        <f t="shared" si="42"/>
        <v>17</v>
      </c>
      <c r="J81" s="179" t="s">
        <v>51</v>
      </c>
      <c r="K81" s="174">
        <f t="shared" si="43"/>
        <v>9</v>
      </c>
    </row>
    <row r="82" spans="1:12" x14ac:dyDescent="0.3">
      <c r="A82" s="171" t="str">
        <f t="shared" si="41"/>
        <v>С+10</v>
      </c>
      <c r="B82" s="170">
        <f t="shared" si="34"/>
        <v>43576</v>
      </c>
      <c r="C82" s="171" t="s">
        <v>346</v>
      </c>
      <c r="D82" s="51" t="s">
        <v>44</v>
      </c>
      <c r="E82" s="51">
        <v>23</v>
      </c>
      <c r="F82" s="171" t="s">
        <v>401</v>
      </c>
      <c r="G82" s="171"/>
      <c r="H82" s="171"/>
      <c r="I82" s="184">
        <f>I78+1</f>
        <v>18</v>
      </c>
      <c r="J82" s="185" t="s">
        <v>51</v>
      </c>
      <c r="K82" s="184">
        <f>K78+1</f>
        <v>10</v>
      </c>
    </row>
    <row r="83" spans="1:12" x14ac:dyDescent="0.3">
      <c r="A83" s="171" t="str">
        <f t="shared" si="41"/>
        <v>С+10</v>
      </c>
      <c r="B83" s="170">
        <f t="shared" si="34"/>
        <v>43576</v>
      </c>
      <c r="C83" s="171" t="s">
        <v>349</v>
      </c>
      <c r="D83" s="51" t="s">
        <v>44</v>
      </c>
      <c r="E83" s="51">
        <v>23</v>
      </c>
      <c r="F83" s="171" t="s">
        <v>402</v>
      </c>
      <c r="G83" s="171"/>
      <c r="H83" s="171" t="s">
        <v>403</v>
      </c>
      <c r="I83" s="169">
        <f>I82</f>
        <v>18</v>
      </c>
      <c r="J83" s="173" t="s">
        <v>51</v>
      </c>
      <c r="K83" s="169">
        <f>K82</f>
        <v>10</v>
      </c>
    </row>
    <row r="84" spans="1:12" x14ac:dyDescent="0.3">
      <c r="A84" s="171" t="str">
        <f t="shared" si="41"/>
        <v>С+10</v>
      </c>
      <c r="B84" s="170">
        <f t="shared" si="34"/>
        <v>43576</v>
      </c>
      <c r="C84" s="171" t="s">
        <v>350</v>
      </c>
      <c r="D84" s="51" t="s">
        <v>44</v>
      </c>
      <c r="E84" s="51">
        <v>23</v>
      </c>
      <c r="F84" s="171" t="s">
        <v>404</v>
      </c>
      <c r="G84" s="171"/>
      <c r="H84" s="171"/>
      <c r="I84" s="169">
        <f t="shared" ref="I84:I85" si="44">I83</f>
        <v>18</v>
      </c>
      <c r="J84" s="173" t="s">
        <v>51</v>
      </c>
      <c r="K84" s="169">
        <f t="shared" ref="K84:K85" si="45">K83</f>
        <v>10</v>
      </c>
    </row>
    <row r="85" spans="1:12" x14ac:dyDescent="0.3">
      <c r="A85" s="176" t="str">
        <f t="shared" si="41"/>
        <v>С+10</v>
      </c>
      <c r="B85" s="175">
        <f t="shared" si="34"/>
        <v>43576</v>
      </c>
      <c r="C85" s="176" t="s">
        <v>351</v>
      </c>
      <c r="D85" s="178" t="s">
        <v>44</v>
      </c>
      <c r="E85" s="178">
        <v>23</v>
      </c>
      <c r="F85" s="176" t="s">
        <v>405</v>
      </c>
      <c r="G85" s="176"/>
      <c r="H85" s="176"/>
      <c r="I85" s="174">
        <f t="shared" si="44"/>
        <v>18</v>
      </c>
      <c r="J85" s="179" t="s">
        <v>51</v>
      </c>
      <c r="K85" s="174">
        <f t="shared" si="45"/>
        <v>10</v>
      </c>
    </row>
    <row r="86" spans="1:12" x14ac:dyDescent="0.3">
      <c r="A86" s="171" t="str">
        <f t="shared" si="41"/>
        <v>С+11</v>
      </c>
      <c r="B86" s="170">
        <f t="shared" si="34"/>
        <v>43577</v>
      </c>
      <c r="C86" s="171" t="s">
        <v>346</v>
      </c>
      <c r="D86" s="51" t="s">
        <v>44</v>
      </c>
      <c r="E86" s="51">
        <v>24</v>
      </c>
      <c r="F86" s="171"/>
      <c r="G86" s="171"/>
      <c r="H86" s="171"/>
      <c r="I86" s="184">
        <f>I82+1</f>
        <v>19</v>
      </c>
      <c r="J86" s="185" t="s">
        <v>51</v>
      </c>
      <c r="K86" s="184">
        <f>K82+1</f>
        <v>11</v>
      </c>
    </row>
    <row r="87" spans="1:12" x14ac:dyDescent="0.3">
      <c r="A87" s="171" t="str">
        <f t="shared" si="41"/>
        <v>С+11</v>
      </c>
      <c r="B87" s="170">
        <f t="shared" si="34"/>
        <v>43577</v>
      </c>
      <c r="C87" s="171" t="s">
        <v>349</v>
      </c>
      <c r="D87" s="51" t="s">
        <v>44</v>
      </c>
      <c r="E87" s="51">
        <v>24</v>
      </c>
      <c r="F87" s="171" t="s">
        <v>406</v>
      </c>
      <c r="G87" s="171"/>
      <c r="H87" s="171"/>
      <c r="I87" s="169">
        <f>I86</f>
        <v>19</v>
      </c>
      <c r="J87" s="173" t="s">
        <v>51</v>
      </c>
      <c r="K87" s="169">
        <f>K86</f>
        <v>11</v>
      </c>
    </row>
    <row r="88" spans="1:12" x14ac:dyDescent="0.3">
      <c r="A88" s="171" t="str">
        <f t="shared" si="41"/>
        <v>С+11</v>
      </c>
      <c r="B88" s="170">
        <f t="shared" ref="B88:B89" si="46">xxx+IFERROR(I88,0)</f>
        <v>43577</v>
      </c>
      <c r="C88" s="171" t="s">
        <v>350</v>
      </c>
      <c r="D88" s="51" t="s">
        <v>44</v>
      </c>
      <c r="E88" s="51">
        <v>24</v>
      </c>
      <c r="F88" s="171"/>
      <c r="G88" s="171"/>
      <c r="H88" s="171"/>
      <c r="I88" s="169">
        <f t="shared" ref="I88:I89" si="47">I87</f>
        <v>19</v>
      </c>
      <c r="J88" s="173" t="s">
        <v>51</v>
      </c>
      <c r="K88" s="169">
        <f t="shared" ref="K88:K89" si="48">K87</f>
        <v>11</v>
      </c>
    </row>
    <row r="89" spans="1:12" x14ac:dyDescent="0.3">
      <c r="A89" s="176" t="str">
        <f t="shared" si="41"/>
        <v>С+11</v>
      </c>
      <c r="B89" s="175">
        <f t="shared" si="46"/>
        <v>43577</v>
      </c>
      <c r="C89" s="176" t="s">
        <v>351</v>
      </c>
      <c r="D89" s="178" t="s">
        <v>407</v>
      </c>
      <c r="E89" s="178">
        <v>25</v>
      </c>
      <c r="F89" s="194"/>
      <c r="G89" s="194"/>
      <c r="H89" s="176"/>
      <c r="I89" s="174">
        <f t="shared" si="47"/>
        <v>19</v>
      </c>
      <c r="J89" s="179" t="s">
        <v>51</v>
      </c>
      <c r="K89" s="174">
        <f t="shared" si="48"/>
        <v>11</v>
      </c>
      <c r="L89" s="35"/>
    </row>
    <row r="90" spans="1:12" x14ac:dyDescent="0.3">
      <c r="A90" s="171" t="str">
        <f t="shared" si="41"/>
        <v>ЗА+1</v>
      </c>
      <c r="B90" s="170">
        <f t="shared" ref="B90:B93" si="49">xxx+IFERROR(I90,0)</f>
        <v>43578</v>
      </c>
      <c r="C90" s="171" t="s">
        <v>346</v>
      </c>
      <c r="D90" s="51" t="s">
        <v>407</v>
      </c>
      <c r="E90" s="51">
        <v>25</v>
      </c>
      <c r="F90" s="195"/>
      <c r="G90" s="195"/>
      <c r="H90" s="171"/>
      <c r="I90" s="184">
        <f>I86+1</f>
        <v>20</v>
      </c>
      <c r="J90" s="185" t="s">
        <v>52</v>
      </c>
      <c r="K90" s="184">
        <v>1</v>
      </c>
      <c r="L90" s="35"/>
    </row>
    <row r="91" spans="1:12" x14ac:dyDescent="0.3">
      <c r="A91" s="171" t="str">
        <f t="shared" si="41"/>
        <v>ЗА+1</v>
      </c>
      <c r="B91" s="170">
        <f t="shared" si="49"/>
        <v>43578</v>
      </c>
      <c r="C91" s="171" t="s">
        <v>349</v>
      </c>
      <c r="D91" s="51" t="s">
        <v>407</v>
      </c>
      <c r="E91" s="51">
        <v>26</v>
      </c>
      <c r="F91" s="195"/>
      <c r="G91" s="195"/>
      <c r="H91" s="171"/>
      <c r="I91" s="169">
        <f>I90</f>
        <v>20</v>
      </c>
      <c r="J91" s="173" t="s">
        <v>52</v>
      </c>
      <c r="K91" s="169">
        <f>K90</f>
        <v>1</v>
      </c>
      <c r="L91" s="35"/>
    </row>
    <row r="92" spans="1:12" x14ac:dyDescent="0.3">
      <c r="A92" s="171" t="str">
        <f t="shared" si="41"/>
        <v>ЗА+1</v>
      </c>
      <c r="B92" s="170">
        <f t="shared" si="49"/>
        <v>43578</v>
      </c>
      <c r="C92" s="171" t="s">
        <v>350</v>
      </c>
      <c r="D92" s="51" t="s">
        <v>407</v>
      </c>
      <c r="E92" s="51">
        <v>27</v>
      </c>
      <c r="F92" s="195"/>
      <c r="G92" s="195"/>
      <c r="H92" s="171" t="s">
        <v>408</v>
      </c>
      <c r="I92" s="169">
        <f t="shared" ref="I92:I93" si="50">I91</f>
        <v>20</v>
      </c>
      <c r="J92" s="173" t="s">
        <v>52</v>
      </c>
      <c r="K92" s="169">
        <f t="shared" ref="K92:K93" si="51">K91</f>
        <v>1</v>
      </c>
      <c r="L92" s="35"/>
    </row>
    <row r="93" spans="1:12" x14ac:dyDescent="0.3">
      <c r="A93" s="176" t="str">
        <f t="shared" si="41"/>
        <v>ЗА+1</v>
      </c>
      <c r="B93" s="175">
        <f t="shared" si="49"/>
        <v>43578</v>
      </c>
      <c r="C93" s="176" t="s">
        <v>351</v>
      </c>
      <c r="D93" s="178" t="s">
        <v>407</v>
      </c>
      <c r="E93" s="178">
        <v>28</v>
      </c>
      <c r="F93" s="194"/>
      <c r="G93" s="194"/>
      <c r="H93" s="176"/>
      <c r="I93" s="174">
        <f t="shared" si="50"/>
        <v>20</v>
      </c>
      <c r="J93" s="179" t="s">
        <v>52</v>
      </c>
      <c r="K93" s="174">
        <f t="shared" si="51"/>
        <v>1</v>
      </c>
      <c r="L93" s="35"/>
    </row>
    <row r="94" spans="1:12" x14ac:dyDescent="0.3">
      <c r="A94" s="171" t="str">
        <f t="shared" si="41"/>
        <v>ЗА+2</v>
      </c>
      <c r="B94" s="170">
        <f>xxx+IFERROR(I94,0)</f>
        <v>43579</v>
      </c>
      <c r="C94" s="171" t="s">
        <v>346</v>
      </c>
      <c r="D94" s="51" t="s">
        <v>407</v>
      </c>
      <c r="E94" s="196">
        <v>28</v>
      </c>
      <c r="F94" s="195"/>
      <c r="G94" s="195"/>
      <c r="H94" s="195"/>
      <c r="I94" s="184">
        <f>I90+1</f>
        <v>21</v>
      </c>
      <c r="J94" s="185" t="s">
        <v>52</v>
      </c>
      <c r="K94" s="184">
        <f>K90+1</f>
        <v>2</v>
      </c>
      <c r="L94" s="35"/>
    </row>
    <row r="95" spans="1:12" x14ac:dyDescent="0.3">
      <c r="A95" s="171" t="str">
        <f t="shared" si="41"/>
        <v>ЗА+2</v>
      </c>
      <c r="B95" s="170">
        <f t="shared" ref="B95:B101" si="52">xxx+IFERROR(I95,0)</f>
        <v>43579</v>
      </c>
      <c r="C95" s="171" t="s">
        <v>349</v>
      </c>
      <c r="D95" s="51" t="s">
        <v>407</v>
      </c>
      <c r="E95" s="196">
        <v>28</v>
      </c>
      <c r="F95" s="195"/>
      <c r="G95" s="195"/>
      <c r="H95" s="195"/>
      <c r="I95" s="169">
        <f>I94</f>
        <v>21</v>
      </c>
      <c r="J95" s="173" t="s">
        <v>52</v>
      </c>
      <c r="K95" s="169">
        <f>K94</f>
        <v>2</v>
      </c>
      <c r="L95" s="35"/>
    </row>
    <row r="96" spans="1:12" x14ac:dyDescent="0.3">
      <c r="A96" s="171" t="str">
        <f t="shared" si="41"/>
        <v>ЗА+2</v>
      </c>
      <c r="B96" s="170">
        <f t="shared" si="52"/>
        <v>43579</v>
      </c>
      <c r="C96" s="171" t="s">
        <v>350</v>
      </c>
      <c r="D96" s="51" t="s">
        <v>407</v>
      </c>
      <c r="E96" s="196">
        <v>29</v>
      </c>
      <c r="F96" s="195" t="s">
        <v>156</v>
      </c>
      <c r="G96" s="195"/>
      <c r="H96" s="195" t="s">
        <v>409</v>
      </c>
      <c r="I96" s="169">
        <f t="shared" ref="I96:I97" si="53">I95</f>
        <v>21</v>
      </c>
      <c r="J96" s="173" t="s">
        <v>52</v>
      </c>
      <c r="K96" s="169">
        <f t="shared" ref="K96:K97" si="54">K95</f>
        <v>2</v>
      </c>
      <c r="L96" s="35"/>
    </row>
    <row r="97" spans="1:12" x14ac:dyDescent="0.3">
      <c r="A97" s="176" t="str">
        <f t="shared" si="41"/>
        <v>ЗА+2</v>
      </c>
      <c r="B97" s="175">
        <f t="shared" si="52"/>
        <v>43579</v>
      </c>
      <c r="C97" s="176" t="s">
        <v>351</v>
      </c>
      <c r="D97" s="178" t="s">
        <v>407</v>
      </c>
      <c r="E97" s="197">
        <v>29</v>
      </c>
      <c r="F97" s="194" t="s">
        <v>410</v>
      </c>
      <c r="G97" s="194" t="s">
        <v>411</v>
      </c>
      <c r="H97" s="194"/>
      <c r="I97" s="174">
        <f t="shared" si="53"/>
        <v>21</v>
      </c>
      <c r="J97" s="179" t="s">
        <v>52</v>
      </c>
      <c r="K97" s="174">
        <f t="shared" si="54"/>
        <v>2</v>
      </c>
      <c r="L97" s="35"/>
    </row>
    <row r="98" spans="1:12" x14ac:dyDescent="0.3">
      <c r="A98" s="171" t="str">
        <f t="shared" si="41"/>
        <v>ЗА+3</v>
      </c>
      <c r="B98" s="170">
        <f t="shared" si="52"/>
        <v>43580</v>
      </c>
      <c r="C98" s="171" t="s">
        <v>346</v>
      </c>
      <c r="D98" s="51" t="s">
        <v>407</v>
      </c>
      <c r="E98" s="51">
        <v>30</v>
      </c>
      <c r="F98" s="195" t="s">
        <v>159</v>
      </c>
      <c r="G98" s="195"/>
      <c r="H98" s="195"/>
      <c r="I98" s="184">
        <f>I94+1</f>
        <v>22</v>
      </c>
      <c r="J98" s="185" t="s">
        <v>52</v>
      </c>
      <c r="K98" s="184">
        <f>K94+1</f>
        <v>3</v>
      </c>
      <c r="L98" s="35"/>
    </row>
    <row r="99" spans="1:12" x14ac:dyDescent="0.3">
      <c r="A99" s="171" t="str">
        <f t="shared" si="41"/>
        <v>ЗА+3</v>
      </c>
      <c r="B99" s="170">
        <f t="shared" si="52"/>
        <v>43580</v>
      </c>
      <c r="C99" s="171" t="s">
        <v>349</v>
      </c>
      <c r="D99" s="51" t="s">
        <v>407</v>
      </c>
      <c r="E99" s="51">
        <v>30</v>
      </c>
      <c r="F99" s="195" t="s">
        <v>412</v>
      </c>
      <c r="G99" s="195"/>
      <c r="H99" s="195"/>
      <c r="I99" s="169">
        <f>I98</f>
        <v>22</v>
      </c>
      <c r="J99" s="173" t="s">
        <v>52</v>
      </c>
      <c r="K99" s="169">
        <f>K98</f>
        <v>3</v>
      </c>
      <c r="L99" s="35"/>
    </row>
    <row r="100" spans="1:12" x14ac:dyDescent="0.3">
      <c r="A100" s="171" t="str">
        <f t="shared" si="41"/>
        <v>ЗА+3</v>
      </c>
      <c r="B100" s="170">
        <f t="shared" si="52"/>
        <v>43580</v>
      </c>
      <c r="C100" s="171" t="s">
        <v>350</v>
      </c>
      <c r="D100" s="51" t="s">
        <v>407</v>
      </c>
      <c r="E100" s="51">
        <v>31</v>
      </c>
      <c r="F100" s="195" t="s">
        <v>413</v>
      </c>
      <c r="G100" s="195"/>
      <c r="H100" s="195"/>
      <c r="I100" s="169">
        <f t="shared" ref="I100:I101" si="55">I99</f>
        <v>22</v>
      </c>
      <c r="J100" s="173" t="s">
        <v>52</v>
      </c>
      <c r="K100" s="169">
        <f t="shared" ref="K100:K101" si="56">K99</f>
        <v>3</v>
      </c>
      <c r="L100" s="35"/>
    </row>
    <row r="101" spans="1:12" x14ac:dyDescent="0.3">
      <c r="A101" s="176" t="str">
        <f t="shared" si="41"/>
        <v>ЗА+3</v>
      </c>
      <c r="B101" s="175">
        <f t="shared" si="52"/>
        <v>43580</v>
      </c>
      <c r="C101" s="176" t="s">
        <v>351</v>
      </c>
      <c r="D101" s="178" t="s">
        <v>407</v>
      </c>
      <c r="E101" s="178">
        <v>32</v>
      </c>
      <c r="F101" s="194" t="s">
        <v>414</v>
      </c>
      <c r="G101" s="194" t="s">
        <v>415</v>
      </c>
      <c r="H101" s="194"/>
      <c r="I101" s="174">
        <f t="shared" si="55"/>
        <v>22</v>
      </c>
      <c r="J101" s="179" t="s">
        <v>52</v>
      </c>
      <c r="K101" s="174">
        <f t="shared" si="56"/>
        <v>3</v>
      </c>
      <c r="L101" s="35"/>
    </row>
    <row r="102" spans="1:12" x14ac:dyDescent="0.3">
      <c r="A102" s="171" t="str">
        <f t="shared" si="41"/>
        <v>ЗА+4</v>
      </c>
      <c r="B102" s="170">
        <f>xxx+IFERROR(I102,0)</f>
        <v>43581</v>
      </c>
      <c r="C102" s="171" t="s">
        <v>346</v>
      </c>
      <c r="D102" s="51" t="s">
        <v>407</v>
      </c>
      <c r="E102" s="196">
        <v>32</v>
      </c>
      <c r="F102" s="195" t="s">
        <v>416</v>
      </c>
      <c r="G102" s="195" t="s">
        <v>417</v>
      </c>
      <c r="H102" s="195"/>
      <c r="I102" s="184">
        <f>I98+1</f>
        <v>23</v>
      </c>
      <c r="J102" s="185" t="s">
        <v>52</v>
      </c>
      <c r="K102" s="184">
        <f>K98+1</f>
        <v>4</v>
      </c>
      <c r="L102" s="35"/>
    </row>
    <row r="103" spans="1:12" x14ac:dyDescent="0.3">
      <c r="A103" s="171" t="str">
        <f t="shared" si="41"/>
        <v>ЗА+4</v>
      </c>
      <c r="B103" s="170">
        <f t="shared" ref="B103:B109" si="57">xxx+IFERROR(I103,0)</f>
        <v>43581</v>
      </c>
      <c r="C103" s="171" t="s">
        <v>349</v>
      </c>
      <c r="D103" s="51" t="s">
        <v>407</v>
      </c>
      <c r="E103" s="196">
        <v>33</v>
      </c>
      <c r="F103" s="195" t="s">
        <v>418</v>
      </c>
      <c r="G103" s="195"/>
      <c r="H103" s="195"/>
      <c r="I103" s="169">
        <f>I102</f>
        <v>23</v>
      </c>
      <c r="J103" s="173" t="s">
        <v>52</v>
      </c>
      <c r="K103" s="169">
        <f>K102</f>
        <v>4</v>
      </c>
      <c r="L103" s="35"/>
    </row>
    <row r="104" spans="1:12" x14ac:dyDescent="0.3">
      <c r="A104" s="171" t="str">
        <f t="shared" si="41"/>
        <v>ЗА+4</v>
      </c>
      <c r="B104" s="170">
        <f t="shared" si="57"/>
        <v>43581</v>
      </c>
      <c r="C104" s="171" t="s">
        <v>350</v>
      </c>
      <c r="D104" s="51" t="s">
        <v>407</v>
      </c>
      <c r="E104" s="196">
        <v>33</v>
      </c>
      <c r="F104" s="195" t="s">
        <v>165</v>
      </c>
      <c r="G104" s="195"/>
      <c r="H104" s="195"/>
      <c r="I104" s="169">
        <f t="shared" ref="I104:I105" si="58">I103</f>
        <v>23</v>
      </c>
      <c r="J104" s="173" t="s">
        <v>52</v>
      </c>
      <c r="K104" s="169">
        <f t="shared" ref="K104:K105" si="59">K103</f>
        <v>4</v>
      </c>
      <c r="L104" s="35"/>
    </row>
    <row r="105" spans="1:12" x14ac:dyDescent="0.3">
      <c r="A105" s="176" t="str">
        <f t="shared" si="41"/>
        <v>ЗА+4</v>
      </c>
      <c r="B105" s="175">
        <f t="shared" si="57"/>
        <v>43581</v>
      </c>
      <c r="C105" s="176" t="s">
        <v>351</v>
      </c>
      <c r="D105" s="178" t="s">
        <v>407</v>
      </c>
      <c r="E105" s="178">
        <v>33</v>
      </c>
      <c r="F105" s="194"/>
      <c r="G105" s="194"/>
      <c r="H105" s="194"/>
      <c r="I105" s="174">
        <f t="shared" si="58"/>
        <v>23</v>
      </c>
      <c r="J105" s="179" t="s">
        <v>52</v>
      </c>
      <c r="K105" s="174">
        <f t="shared" si="59"/>
        <v>4</v>
      </c>
      <c r="L105" s="35"/>
    </row>
    <row r="106" spans="1:12" x14ac:dyDescent="0.3">
      <c r="A106" s="171" t="str">
        <f t="shared" si="41"/>
        <v>ЗА+5</v>
      </c>
      <c r="B106" s="170">
        <f t="shared" si="57"/>
        <v>43582</v>
      </c>
      <c r="C106" s="171" t="s">
        <v>346</v>
      </c>
      <c r="D106" s="51" t="s">
        <v>407</v>
      </c>
      <c r="E106" s="51">
        <v>34</v>
      </c>
      <c r="F106" s="233" t="s">
        <v>419</v>
      </c>
      <c r="G106" s="233"/>
      <c r="H106" s="195"/>
      <c r="I106" s="184">
        <f>I102+1</f>
        <v>24</v>
      </c>
      <c r="J106" s="185" t="s">
        <v>52</v>
      </c>
      <c r="K106" s="184">
        <f>K102+1</f>
        <v>5</v>
      </c>
    </row>
    <row r="107" spans="1:12" x14ac:dyDescent="0.3">
      <c r="A107" s="171" t="str">
        <f t="shared" si="41"/>
        <v>ЗА+5</v>
      </c>
      <c r="B107" s="170">
        <f t="shared" si="57"/>
        <v>43582</v>
      </c>
      <c r="C107" s="171" t="s">
        <v>349</v>
      </c>
      <c r="D107" s="51" t="s">
        <v>407</v>
      </c>
      <c r="E107" s="51">
        <v>34</v>
      </c>
      <c r="F107" s="234"/>
      <c r="G107" s="234"/>
      <c r="H107" s="195"/>
      <c r="I107" s="169">
        <f>I106</f>
        <v>24</v>
      </c>
      <c r="J107" s="173" t="s">
        <v>52</v>
      </c>
      <c r="K107" s="169">
        <f>K106</f>
        <v>5</v>
      </c>
    </row>
    <row r="108" spans="1:12" x14ac:dyDescent="0.3">
      <c r="A108" s="171" t="str">
        <f t="shared" si="41"/>
        <v>ЗА+5</v>
      </c>
      <c r="B108" s="170">
        <f t="shared" si="57"/>
        <v>43582</v>
      </c>
      <c r="C108" s="171" t="s">
        <v>350</v>
      </c>
      <c r="D108" s="51" t="s">
        <v>407</v>
      </c>
      <c r="E108" s="51">
        <v>34</v>
      </c>
      <c r="F108" s="234"/>
      <c r="G108" s="234"/>
      <c r="H108" s="195"/>
      <c r="I108" s="169">
        <f t="shared" ref="I108:I109" si="60">I107</f>
        <v>24</v>
      </c>
      <c r="J108" s="173" t="s">
        <v>52</v>
      </c>
      <c r="K108" s="169">
        <f t="shared" ref="K108:K109" si="61">K107</f>
        <v>5</v>
      </c>
    </row>
    <row r="109" spans="1:12" x14ac:dyDescent="0.3">
      <c r="A109" s="176" t="str">
        <f t="shared" si="41"/>
        <v>ЗА+5</v>
      </c>
      <c r="B109" s="175">
        <f t="shared" si="57"/>
        <v>43582</v>
      </c>
      <c r="C109" s="176" t="s">
        <v>351</v>
      </c>
      <c r="D109" s="178" t="s">
        <v>407</v>
      </c>
      <c r="E109" s="178">
        <v>35</v>
      </c>
      <c r="F109" s="198" t="s">
        <v>420</v>
      </c>
      <c r="G109" s="198"/>
      <c r="H109" s="194"/>
      <c r="I109" s="174">
        <f t="shared" si="60"/>
        <v>24</v>
      </c>
      <c r="J109" s="179" t="s">
        <v>52</v>
      </c>
      <c r="K109" s="174">
        <f t="shared" si="61"/>
        <v>5</v>
      </c>
    </row>
    <row r="110" spans="1:12" x14ac:dyDescent="0.3">
      <c r="A110" s="171" t="str">
        <f t="shared" si="41"/>
        <v>ЗА+6</v>
      </c>
      <c r="B110" s="170">
        <f>xxx+IFERROR(I110,0)</f>
        <v>43583</v>
      </c>
      <c r="C110" s="171" t="s">
        <v>346</v>
      </c>
      <c r="D110" s="51" t="s">
        <v>407</v>
      </c>
      <c r="E110" s="196">
        <v>36</v>
      </c>
      <c r="F110" s="199" t="s">
        <v>175</v>
      </c>
      <c r="G110" s="199"/>
      <c r="H110" s="195"/>
      <c r="I110" s="184">
        <f>I106+1</f>
        <v>25</v>
      </c>
      <c r="J110" s="185" t="s">
        <v>52</v>
      </c>
      <c r="K110" s="184">
        <f>K106+1</f>
        <v>6</v>
      </c>
    </row>
    <row r="111" spans="1:12" x14ac:dyDescent="0.3">
      <c r="A111" s="171" t="str">
        <f t="shared" si="41"/>
        <v>ЗА+6</v>
      </c>
      <c r="B111" s="170">
        <f t="shared" ref="B111:B117" si="62">xxx+IFERROR(I111,0)</f>
        <v>43583</v>
      </c>
      <c r="C111" s="171" t="s">
        <v>349</v>
      </c>
      <c r="D111" s="51" t="s">
        <v>407</v>
      </c>
      <c r="E111" s="196">
        <v>37</v>
      </c>
      <c r="F111" s="199" t="s">
        <v>421</v>
      </c>
      <c r="G111" s="199"/>
      <c r="H111" s="195"/>
      <c r="I111" s="169">
        <f>I110</f>
        <v>25</v>
      </c>
      <c r="J111" s="173" t="s">
        <v>52</v>
      </c>
      <c r="K111" s="169">
        <f>K110</f>
        <v>6</v>
      </c>
    </row>
    <row r="112" spans="1:12" x14ac:dyDescent="0.3">
      <c r="A112" s="171" t="str">
        <f t="shared" si="41"/>
        <v>ЗА+6</v>
      </c>
      <c r="B112" s="170">
        <f t="shared" si="62"/>
        <v>43583</v>
      </c>
      <c r="C112" s="171" t="s">
        <v>350</v>
      </c>
      <c r="D112" s="51" t="s">
        <v>407</v>
      </c>
      <c r="E112" s="196">
        <v>37</v>
      </c>
      <c r="F112" s="199" t="s">
        <v>422</v>
      </c>
      <c r="G112" s="199" t="s">
        <v>423</v>
      </c>
      <c r="H112" s="195"/>
      <c r="I112" s="169">
        <f t="shared" ref="I112:I113" si="63">I111</f>
        <v>25</v>
      </c>
      <c r="J112" s="173" t="s">
        <v>52</v>
      </c>
      <c r="K112" s="169">
        <f t="shared" ref="K112:K113" si="64">K111</f>
        <v>6</v>
      </c>
    </row>
    <row r="113" spans="1:11" x14ac:dyDescent="0.3">
      <c r="A113" s="176" t="str">
        <f t="shared" si="41"/>
        <v>ЗА+6</v>
      </c>
      <c r="B113" s="175">
        <f t="shared" si="62"/>
        <v>43583</v>
      </c>
      <c r="C113" s="176" t="s">
        <v>351</v>
      </c>
      <c r="D113" s="178" t="s">
        <v>407</v>
      </c>
      <c r="E113" s="178">
        <v>37</v>
      </c>
      <c r="F113" s="198" t="s">
        <v>183</v>
      </c>
      <c r="G113" s="198" t="s">
        <v>424</v>
      </c>
      <c r="H113" s="194"/>
      <c r="I113" s="174">
        <f t="shared" si="63"/>
        <v>25</v>
      </c>
      <c r="J113" s="179" t="s">
        <v>52</v>
      </c>
      <c r="K113" s="174">
        <f t="shared" si="64"/>
        <v>6</v>
      </c>
    </row>
    <row r="114" spans="1:11" x14ac:dyDescent="0.3">
      <c r="A114" s="171" t="str">
        <f t="shared" si="41"/>
        <v>ЗА+7</v>
      </c>
      <c r="B114" s="170">
        <f t="shared" si="62"/>
        <v>43584</v>
      </c>
      <c r="C114" s="171" t="s">
        <v>346</v>
      </c>
      <c r="D114" s="51" t="s">
        <v>496</v>
      </c>
      <c r="E114" s="51">
        <v>38</v>
      </c>
      <c r="F114" s="200" t="s">
        <v>425</v>
      </c>
      <c r="G114" s="200" t="s">
        <v>426</v>
      </c>
      <c r="I114" s="184">
        <f>I110+1</f>
        <v>26</v>
      </c>
      <c r="J114" s="185" t="s">
        <v>52</v>
      </c>
      <c r="K114" s="184">
        <f>K110+1</f>
        <v>7</v>
      </c>
    </row>
    <row r="115" spans="1:11" x14ac:dyDescent="0.3">
      <c r="A115" s="171" t="str">
        <f t="shared" si="41"/>
        <v>ЗА+7</v>
      </c>
      <c r="B115" s="170">
        <f t="shared" si="62"/>
        <v>43584</v>
      </c>
      <c r="C115" s="171" t="s">
        <v>349</v>
      </c>
      <c r="D115" s="51" t="s">
        <v>496</v>
      </c>
      <c r="E115" s="51">
        <v>38</v>
      </c>
      <c r="F115" s="200"/>
      <c r="G115" s="200"/>
      <c r="I115" s="169">
        <f>I114</f>
        <v>26</v>
      </c>
      <c r="J115" s="173" t="s">
        <v>52</v>
      </c>
      <c r="K115" s="169">
        <f>K114</f>
        <v>7</v>
      </c>
    </row>
    <row r="116" spans="1:11" x14ac:dyDescent="0.3">
      <c r="A116" s="171" t="str">
        <f t="shared" si="41"/>
        <v>ЗА+7</v>
      </c>
      <c r="B116" s="170">
        <f t="shared" si="62"/>
        <v>43584</v>
      </c>
      <c r="C116" s="171" t="s">
        <v>350</v>
      </c>
      <c r="D116" s="51" t="s">
        <v>496</v>
      </c>
      <c r="E116" s="51">
        <v>38</v>
      </c>
      <c r="F116" s="200" t="s">
        <v>427</v>
      </c>
      <c r="G116" s="200"/>
      <c r="I116" s="169">
        <f t="shared" ref="I116:I117" si="65">I115</f>
        <v>26</v>
      </c>
      <c r="J116" s="173" t="s">
        <v>52</v>
      </c>
      <c r="K116" s="169">
        <f t="shared" ref="K116:K117" si="66">K115</f>
        <v>7</v>
      </c>
    </row>
    <row r="117" spans="1:11" x14ac:dyDescent="0.3">
      <c r="A117" s="176" t="str">
        <f t="shared" si="41"/>
        <v>ЗА+7</v>
      </c>
      <c r="B117" s="175">
        <f t="shared" si="62"/>
        <v>43584</v>
      </c>
      <c r="C117" s="176" t="s">
        <v>351</v>
      </c>
      <c r="D117" s="178" t="s">
        <v>496</v>
      </c>
      <c r="E117" s="178">
        <v>38</v>
      </c>
      <c r="F117" s="201" t="s">
        <v>428</v>
      </c>
      <c r="G117" s="201"/>
      <c r="I117" s="174">
        <f t="shared" si="65"/>
        <v>26</v>
      </c>
      <c r="J117" s="179" t="s">
        <v>52</v>
      </c>
      <c r="K117" s="174">
        <f t="shared" si="66"/>
        <v>7</v>
      </c>
    </row>
    <row r="118" spans="1:11" x14ac:dyDescent="0.3">
      <c r="A118" s="171" t="str">
        <f t="shared" si="41"/>
        <v>ЗА+8</v>
      </c>
      <c r="B118" s="170">
        <f>xxx+IFERROR(I118,0)</f>
        <v>43585</v>
      </c>
      <c r="C118" s="171" t="s">
        <v>346</v>
      </c>
      <c r="D118" s="51" t="s">
        <v>496</v>
      </c>
      <c r="E118" s="183">
        <v>38</v>
      </c>
      <c r="F118" s="202"/>
      <c r="G118" s="202" t="s">
        <v>429</v>
      </c>
      <c r="I118" s="184">
        <f>I114+1</f>
        <v>27</v>
      </c>
      <c r="J118" s="185" t="s">
        <v>52</v>
      </c>
      <c r="K118" s="184">
        <f>K114+1</f>
        <v>8</v>
      </c>
    </row>
    <row r="119" spans="1:11" x14ac:dyDescent="0.3">
      <c r="A119" s="171" t="str">
        <f t="shared" si="41"/>
        <v>ЗА+8</v>
      </c>
      <c r="B119" s="170">
        <f t="shared" ref="B119:B129" si="67">xxx+IFERROR(I119,0)</f>
        <v>43585</v>
      </c>
      <c r="C119" s="171" t="s">
        <v>349</v>
      </c>
      <c r="D119" s="51" t="s">
        <v>496</v>
      </c>
      <c r="E119" s="51">
        <v>38</v>
      </c>
      <c r="F119" s="200"/>
      <c r="G119" s="200"/>
      <c r="I119" s="169">
        <f>I118</f>
        <v>27</v>
      </c>
      <c r="J119" s="173" t="s">
        <v>52</v>
      </c>
      <c r="K119" s="169">
        <f>K118</f>
        <v>8</v>
      </c>
    </row>
    <row r="120" spans="1:11" x14ac:dyDescent="0.3">
      <c r="A120" s="171" t="str">
        <f t="shared" si="41"/>
        <v>ЗА+8</v>
      </c>
      <c r="B120" s="170">
        <f t="shared" si="67"/>
        <v>43585</v>
      </c>
      <c r="C120" s="171" t="s">
        <v>350</v>
      </c>
      <c r="D120" s="51" t="s">
        <v>496</v>
      </c>
      <c r="E120" s="51">
        <v>38</v>
      </c>
      <c r="F120" s="200" t="s">
        <v>430</v>
      </c>
      <c r="G120" s="200" t="s">
        <v>431</v>
      </c>
      <c r="I120" s="169">
        <f t="shared" ref="I120:I121" si="68">I119</f>
        <v>27</v>
      </c>
      <c r="J120" s="173" t="s">
        <v>52</v>
      </c>
      <c r="K120" s="169">
        <f t="shared" ref="K120:K121" si="69">K119</f>
        <v>8</v>
      </c>
    </row>
    <row r="121" spans="1:11" x14ac:dyDescent="0.3">
      <c r="A121" s="176" t="str">
        <f t="shared" si="41"/>
        <v>ЗА+8</v>
      </c>
      <c r="B121" s="175">
        <f t="shared" si="67"/>
        <v>43585</v>
      </c>
      <c r="C121" s="176" t="s">
        <v>351</v>
      </c>
      <c r="D121" s="178" t="s">
        <v>496</v>
      </c>
      <c r="E121" s="178">
        <v>39</v>
      </c>
      <c r="F121" s="201" t="s">
        <v>432</v>
      </c>
      <c r="G121" s="201"/>
      <c r="I121" s="174">
        <f t="shared" si="68"/>
        <v>27</v>
      </c>
      <c r="J121" s="179" t="s">
        <v>52</v>
      </c>
      <c r="K121" s="174">
        <f t="shared" si="69"/>
        <v>8</v>
      </c>
    </row>
    <row r="122" spans="1:11" x14ac:dyDescent="0.3">
      <c r="A122" s="171" t="str">
        <f t="shared" si="41"/>
        <v>Ю+1</v>
      </c>
      <c r="B122" s="170">
        <f t="shared" si="67"/>
        <v>43586</v>
      </c>
      <c r="C122" s="171" t="s">
        <v>346</v>
      </c>
      <c r="D122" s="51" t="s">
        <v>47</v>
      </c>
      <c r="E122" s="51">
        <v>39</v>
      </c>
      <c r="F122" s="200" t="s">
        <v>433</v>
      </c>
      <c r="G122" s="200" t="s">
        <v>434</v>
      </c>
      <c r="I122" s="184">
        <f>I118+1</f>
        <v>28</v>
      </c>
      <c r="J122" s="185" t="s">
        <v>53</v>
      </c>
      <c r="K122" s="184">
        <v>1</v>
      </c>
    </row>
    <row r="123" spans="1:11" x14ac:dyDescent="0.3">
      <c r="A123" s="171" t="str">
        <f t="shared" si="41"/>
        <v>Ю+1</v>
      </c>
      <c r="B123" s="170">
        <f t="shared" si="67"/>
        <v>43586</v>
      </c>
      <c r="C123" s="171" t="s">
        <v>349</v>
      </c>
      <c r="D123" s="51" t="s">
        <v>47</v>
      </c>
      <c r="E123" s="203">
        <v>40</v>
      </c>
      <c r="F123" s="200" t="s">
        <v>435</v>
      </c>
      <c r="G123" s="200"/>
      <c r="I123" s="169">
        <f>I122</f>
        <v>28</v>
      </c>
      <c r="J123" s="173" t="s">
        <v>53</v>
      </c>
      <c r="K123" s="169">
        <f>K122</f>
        <v>1</v>
      </c>
    </row>
    <row r="124" spans="1:11" x14ac:dyDescent="0.3">
      <c r="A124" s="171" t="str">
        <f t="shared" si="41"/>
        <v>Ю+1</v>
      </c>
      <c r="B124" s="170">
        <f t="shared" si="67"/>
        <v>43586</v>
      </c>
      <c r="C124" s="171" t="s">
        <v>350</v>
      </c>
      <c r="D124" s="51" t="s">
        <v>47</v>
      </c>
      <c r="E124" s="203">
        <v>41</v>
      </c>
      <c r="F124" s="200" t="s">
        <v>436</v>
      </c>
      <c r="G124" s="200" t="s">
        <v>437</v>
      </c>
      <c r="I124" s="169">
        <f t="shared" ref="I124:I125" si="70">I123</f>
        <v>28</v>
      </c>
      <c r="J124" s="173" t="s">
        <v>53</v>
      </c>
      <c r="K124" s="169">
        <f t="shared" ref="K124:K125" si="71">K123</f>
        <v>1</v>
      </c>
    </row>
    <row r="125" spans="1:11" x14ac:dyDescent="0.3">
      <c r="A125" s="176" t="str">
        <f t="shared" si="41"/>
        <v>Ю+1</v>
      </c>
      <c r="B125" s="175">
        <f t="shared" si="67"/>
        <v>43586</v>
      </c>
      <c r="C125" s="176" t="s">
        <v>351</v>
      </c>
      <c r="D125" s="178" t="s">
        <v>47</v>
      </c>
      <c r="E125" s="204">
        <v>42</v>
      </c>
      <c r="F125" s="201" t="s">
        <v>438</v>
      </c>
      <c r="G125" s="201" t="s">
        <v>439</v>
      </c>
      <c r="I125" s="174">
        <f t="shared" si="70"/>
        <v>28</v>
      </c>
      <c r="J125" s="179" t="s">
        <v>53</v>
      </c>
      <c r="K125" s="174">
        <f t="shared" si="71"/>
        <v>1</v>
      </c>
    </row>
    <row r="126" spans="1:11" x14ac:dyDescent="0.3">
      <c r="A126" s="171" t="str">
        <f t="shared" si="41"/>
        <v>Ю+2</v>
      </c>
      <c r="B126" s="170">
        <f t="shared" si="67"/>
        <v>43587</v>
      </c>
      <c r="C126" s="171" t="s">
        <v>346</v>
      </c>
      <c r="D126" s="51" t="s">
        <v>47</v>
      </c>
      <c r="E126" s="183">
        <v>44</v>
      </c>
      <c r="F126" s="202" t="s">
        <v>440</v>
      </c>
      <c r="G126" s="202" t="s">
        <v>441</v>
      </c>
      <c r="I126" s="184">
        <f>I122+1</f>
        <v>29</v>
      </c>
      <c r="J126" s="185" t="s">
        <v>53</v>
      </c>
      <c r="K126" s="184">
        <f>K122+1</f>
        <v>2</v>
      </c>
    </row>
    <row r="127" spans="1:11" x14ac:dyDescent="0.3">
      <c r="A127" s="171" t="str">
        <f t="shared" si="41"/>
        <v>Ю+2</v>
      </c>
      <c r="B127" s="170">
        <f t="shared" si="67"/>
        <v>43587</v>
      </c>
      <c r="C127" s="171" t="s">
        <v>349</v>
      </c>
      <c r="D127" s="51" t="s">
        <v>47</v>
      </c>
      <c r="E127" s="51">
        <v>44</v>
      </c>
      <c r="F127" s="200" t="s">
        <v>442</v>
      </c>
      <c r="G127" s="200"/>
      <c r="I127" s="169">
        <f>I126</f>
        <v>29</v>
      </c>
      <c r="J127" s="173" t="s">
        <v>53</v>
      </c>
      <c r="K127" s="169">
        <f>K126</f>
        <v>2</v>
      </c>
    </row>
    <row r="128" spans="1:11" x14ac:dyDescent="0.3">
      <c r="A128" s="171" t="str">
        <f t="shared" si="41"/>
        <v>Ю+2</v>
      </c>
      <c r="B128" s="170">
        <f t="shared" si="67"/>
        <v>43587</v>
      </c>
      <c r="C128" s="171" t="s">
        <v>350</v>
      </c>
      <c r="D128" s="51" t="s">
        <v>47</v>
      </c>
      <c r="E128" s="51">
        <v>44</v>
      </c>
      <c r="F128" s="200" t="s">
        <v>443</v>
      </c>
      <c r="G128" s="200" t="s">
        <v>444</v>
      </c>
      <c r="I128" s="169">
        <f t="shared" ref="I128:I129" si="72">I127</f>
        <v>29</v>
      </c>
      <c r="J128" s="173" t="s">
        <v>53</v>
      </c>
      <c r="K128" s="169">
        <f t="shared" ref="K128:K129" si="73">K127</f>
        <v>2</v>
      </c>
    </row>
    <row r="129" spans="1:11" x14ac:dyDescent="0.3">
      <c r="A129" s="176" t="str">
        <f t="shared" si="41"/>
        <v>Ю+2</v>
      </c>
      <c r="B129" s="175">
        <f t="shared" si="67"/>
        <v>43587</v>
      </c>
      <c r="C129" s="176" t="s">
        <v>351</v>
      </c>
      <c r="D129" s="178" t="s">
        <v>47</v>
      </c>
      <c r="E129" s="178">
        <v>44</v>
      </c>
      <c r="F129" s="201" t="s">
        <v>445</v>
      </c>
      <c r="G129" s="201" t="s">
        <v>446</v>
      </c>
      <c r="I129" s="174">
        <f t="shared" si="72"/>
        <v>29</v>
      </c>
      <c r="J129" s="179" t="s">
        <v>53</v>
      </c>
      <c r="K129" s="174">
        <f t="shared" si="73"/>
        <v>2</v>
      </c>
    </row>
    <row r="130" spans="1:11" x14ac:dyDescent="0.3">
      <c r="A130" s="171" t="str">
        <f t="shared" ref="A130:A133" si="74">J130&amp;"+"&amp;MAX(K130,0)</f>
        <v>Ю+3</v>
      </c>
      <c r="B130" s="170">
        <f>xxx+IFERROR(I130,0)</f>
        <v>43588</v>
      </c>
      <c r="C130" s="171" t="s">
        <v>346</v>
      </c>
      <c r="D130" s="51" t="s">
        <v>46</v>
      </c>
      <c r="E130" s="183">
        <v>45</v>
      </c>
      <c r="F130" s="216" t="s">
        <v>487</v>
      </c>
      <c r="G130" s="216"/>
      <c r="I130" s="184">
        <f>I126+1</f>
        <v>30</v>
      </c>
      <c r="J130" s="185" t="s">
        <v>53</v>
      </c>
      <c r="K130" s="184">
        <f>K126+1</f>
        <v>3</v>
      </c>
    </row>
    <row r="131" spans="1:11" x14ac:dyDescent="0.3">
      <c r="A131" s="171" t="str">
        <f t="shared" si="74"/>
        <v>Ю+3</v>
      </c>
      <c r="B131" s="170">
        <f t="shared" ref="B131:B133" si="75">xxx+IFERROR(I131,0)</f>
        <v>43588</v>
      </c>
      <c r="C131" s="171" t="s">
        <v>349</v>
      </c>
      <c r="D131" s="51" t="s">
        <v>46</v>
      </c>
      <c r="E131" s="51">
        <v>45</v>
      </c>
      <c r="F131" s="195" t="s">
        <v>488</v>
      </c>
      <c r="G131" s="195"/>
      <c r="I131" s="169">
        <f>I130</f>
        <v>30</v>
      </c>
      <c r="J131" s="173" t="s">
        <v>53</v>
      </c>
      <c r="K131" s="169">
        <f>K130</f>
        <v>3</v>
      </c>
    </row>
    <row r="132" spans="1:11" x14ac:dyDescent="0.3">
      <c r="A132" s="171" t="str">
        <f t="shared" si="74"/>
        <v>Ю+3</v>
      </c>
      <c r="B132" s="170">
        <f t="shared" si="75"/>
        <v>43588</v>
      </c>
      <c r="C132" s="171" t="s">
        <v>350</v>
      </c>
      <c r="D132" s="51" t="s">
        <v>46</v>
      </c>
      <c r="E132" s="51">
        <v>45</v>
      </c>
      <c r="F132" s="195" t="s">
        <v>489</v>
      </c>
      <c r="G132" s="195"/>
      <c r="I132" s="169">
        <f t="shared" ref="I132:I133" si="76">I131</f>
        <v>30</v>
      </c>
      <c r="J132" s="173" t="s">
        <v>53</v>
      </c>
      <c r="K132" s="169">
        <f t="shared" ref="K132:K133" si="77">K131</f>
        <v>3</v>
      </c>
    </row>
    <row r="133" spans="1:11" x14ac:dyDescent="0.3">
      <c r="A133" s="176" t="str">
        <f t="shared" si="74"/>
        <v>Ю+3</v>
      </c>
      <c r="B133" s="175">
        <f t="shared" si="75"/>
        <v>43588</v>
      </c>
      <c r="C133" s="176" t="s">
        <v>351</v>
      </c>
      <c r="D133" s="178" t="s">
        <v>46</v>
      </c>
      <c r="E133" s="178">
        <v>46</v>
      </c>
      <c r="F133" s="194"/>
      <c r="G133" s="194" t="s">
        <v>505</v>
      </c>
      <c r="I133" s="174">
        <f t="shared" si="76"/>
        <v>30</v>
      </c>
      <c r="J133" s="179" t="s">
        <v>53</v>
      </c>
      <c r="K133" s="174">
        <f t="shared" si="77"/>
        <v>3</v>
      </c>
    </row>
    <row r="134" spans="1:11" x14ac:dyDescent="0.3">
      <c r="A134" s="171" t="str">
        <f t="shared" ref="A134:A137" si="78">J134&amp;"+"&amp;MAX(K134,0)</f>
        <v>Ю+4</v>
      </c>
      <c r="B134" s="170">
        <f>xxx+IFERROR(I134,0)</f>
        <v>43589</v>
      </c>
      <c r="C134" s="171" t="s">
        <v>346</v>
      </c>
      <c r="D134" s="51" t="s">
        <v>486</v>
      </c>
      <c r="E134" s="183">
        <v>46</v>
      </c>
      <c r="F134" s="216"/>
      <c r="G134" s="216"/>
      <c r="I134" s="184">
        <f>I130+1</f>
        <v>31</v>
      </c>
      <c r="J134" s="185" t="s">
        <v>53</v>
      </c>
      <c r="K134" s="184">
        <f>K130+1</f>
        <v>4</v>
      </c>
    </row>
    <row r="135" spans="1:11" x14ac:dyDescent="0.3">
      <c r="A135" s="171" t="str">
        <f t="shared" si="78"/>
        <v>Ю+4</v>
      </c>
      <c r="B135" s="170">
        <f t="shared" ref="B135:B137" si="79">xxx+IFERROR(I135,0)</f>
        <v>43589</v>
      </c>
      <c r="C135" s="171" t="s">
        <v>349</v>
      </c>
      <c r="D135" s="51" t="s">
        <v>486</v>
      </c>
      <c r="E135" s="51">
        <v>47</v>
      </c>
      <c r="F135" s="195" t="s">
        <v>503</v>
      </c>
      <c r="G135" s="195" t="s">
        <v>504</v>
      </c>
      <c r="I135" s="169">
        <f>I134</f>
        <v>31</v>
      </c>
      <c r="J135" s="173" t="s">
        <v>53</v>
      </c>
      <c r="K135" s="169">
        <f>K134</f>
        <v>4</v>
      </c>
    </row>
    <row r="136" spans="1:11" x14ac:dyDescent="0.3">
      <c r="A136" s="171" t="str">
        <f t="shared" si="78"/>
        <v>Ю+4</v>
      </c>
      <c r="B136" s="170">
        <f t="shared" si="79"/>
        <v>43589</v>
      </c>
      <c r="C136" s="171" t="s">
        <v>350</v>
      </c>
      <c r="D136" s="51" t="s">
        <v>486</v>
      </c>
      <c r="E136" s="51">
        <v>48</v>
      </c>
      <c r="F136" s="195" t="s">
        <v>502</v>
      </c>
      <c r="G136" s="195"/>
      <c r="I136" s="169">
        <f t="shared" ref="I136:I137" si="80">I135</f>
        <v>31</v>
      </c>
      <c r="J136" s="173" t="s">
        <v>53</v>
      </c>
      <c r="K136" s="169">
        <f t="shared" ref="K136:K137" si="81">K135</f>
        <v>4</v>
      </c>
    </row>
    <row r="137" spans="1:11" x14ac:dyDescent="0.3">
      <c r="A137" s="176" t="str">
        <f t="shared" si="78"/>
        <v>Ю+4</v>
      </c>
      <c r="B137" s="175">
        <f t="shared" si="79"/>
        <v>43589</v>
      </c>
      <c r="C137" s="176" t="s">
        <v>351</v>
      </c>
      <c r="D137" s="178" t="s">
        <v>486</v>
      </c>
      <c r="E137" s="178"/>
      <c r="F137" s="194"/>
      <c r="G137" s="194"/>
      <c r="I137" s="174">
        <f t="shared" si="80"/>
        <v>31</v>
      </c>
      <c r="J137" s="179" t="s">
        <v>53</v>
      </c>
      <c r="K137" s="174">
        <f t="shared" si="81"/>
        <v>4</v>
      </c>
    </row>
  </sheetData>
  <autoFilter ref="A1:L113"/>
  <mergeCells count="2">
    <mergeCell ref="F106:F108"/>
    <mergeCell ref="G106:G108"/>
  </mergeCells>
  <conditionalFormatting sqref="B1:B129 B138:B150">
    <cfRule type="cellIs" dxfId="60" priority="5" operator="equal">
      <formula>xxx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0:B133">
    <cfRule type="cellIs" dxfId="59" priority="3" operator="equal">
      <formula>xxx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4:B137">
    <cfRule type="cellIs" dxfId="58" priority="1" operator="equal">
      <formula>xxx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T63"/>
  <sheetViews>
    <sheetView workbookViewId="0">
      <selection activeCell="M28" sqref="M28"/>
    </sheetView>
  </sheetViews>
  <sheetFormatPr defaultRowHeight="16.8" customHeight="1" outlineLevelCol="1" x14ac:dyDescent="0.3"/>
  <cols>
    <col min="1" max="1" width="10.77734375" style="29" bestFit="1" customWidth="1"/>
    <col min="2" max="2" width="7.6640625" style="29" bestFit="1" customWidth="1"/>
    <col min="3" max="3" width="7.44140625" style="29" bestFit="1" customWidth="1"/>
    <col min="4" max="4" width="7.5546875" style="29" bestFit="1" customWidth="1"/>
    <col min="5" max="6" width="7.44140625" style="29" bestFit="1" customWidth="1"/>
    <col min="7" max="7" width="7.6640625" style="29" bestFit="1" customWidth="1"/>
    <col min="8" max="8" width="7.5546875" style="29" bestFit="1" customWidth="1"/>
    <col min="9" max="9" width="12.109375" style="29" hidden="1" customWidth="1" outlineLevel="1"/>
    <col min="10" max="10" width="44.6640625" style="114" hidden="1" customWidth="1" outlineLevel="1"/>
    <col min="11" max="11" width="38.109375" style="29" customWidth="1" collapsed="1"/>
    <col min="12" max="12" width="8.33203125" bestFit="1" customWidth="1"/>
    <col min="13" max="13" width="20.109375" bestFit="1" customWidth="1"/>
  </cols>
  <sheetData>
    <row r="1" spans="1:20" ht="16.8" customHeight="1" thickBot="1" x14ac:dyDescent="0.35">
      <c r="A1" s="113">
        <v>1849</v>
      </c>
      <c r="B1" s="113" t="s">
        <v>0</v>
      </c>
      <c r="C1" s="113" t="s">
        <v>1</v>
      </c>
      <c r="D1" s="113" t="s">
        <v>2</v>
      </c>
      <c r="E1" s="113" t="s">
        <v>3</v>
      </c>
      <c r="F1" s="113" t="s">
        <v>4</v>
      </c>
      <c r="G1" s="113" t="s">
        <v>5</v>
      </c>
      <c r="H1" s="113" t="s">
        <v>6</v>
      </c>
      <c r="I1" s="113" t="s">
        <v>214</v>
      </c>
      <c r="J1" s="113" t="s">
        <v>215</v>
      </c>
      <c r="K1" s="105" t="s">
        <v>221</v>
      </c>
      <c r="L1" s="213">
        <f>IF(T1&gt;0,1,0)+today</f>
        <v>43589</v>
      </c>
      <c r="M1" s="105" t="str">
        <f>IF(T1&gt;0,"проснемся",IF(S1&gt;0,"вечереет",IF(R1&gt;0,"день","еще утро")))&amp;" "&amp;TEXT(L1,"ДД МММ")</f>
        <v>вечереет 04 май</v>
      </c>
      <c r="O1" s="158">
        <f>VLOOKUP(today,'Ежедневник и план'!$J:$O,1,0)</f>
        <v>43589</v>
      </c>
      <c r="P1" s="214" t="str">
        <f>VLOOKUP(today,'Ежедневник и план'!$J:$O,2,0)</f>
        <v>Ю+4</v>
      </c>
      <c r="Q1" s="215">
        <f>VLOOKUP(today,'Ежедневник и план'!$J:$O,3,0)</f>
        <v>46</v>
      </c>
      <c r="R1" s="215">
        <f>VLOOKUP(today,'Ежедневник и план'!$J:$O,4,0)</f>
        <v>47</v>
      </c>
      <c r="S1" s="215">
        <f>VLOOKUP(today,'Ежедневник и план'!$J:$O,5,0)</f>
        <v>48</v>
      </c>
      <c r="T1" s="215">
        <f>VLOOKUP(today,'Ежедневник и план'!$J:$O,6,0)</f>
        <v>0</v>
      </c>
    </row>
    <row r="2" spans="1:20" ht="16.8" hidden="1" customHeight="1" thickBot="1" x14ac:dyDescent="0.35">
      <c r="A2" s="8" t="s">
        <v>7</v>
      </c>
      <c r="B2" s="109">
        <v>43465</v>
      </c>
      <c r="C2" s="110">
        <v>43466</v>
      </c>
      <c r="D2" s="111">
        <v>43467</v>
      </c>
      <c r="E2" s="111">
        <v>43468</v>
      </c>
      <c r="F2" s="111">
        <v>43469</v>
      </c>
      <c r="G2" s="111">
        <v>43470</v>
      </c>
      <c r="H2" s="112">
        <v>43471</v>
      </c>
    </row>
    <row r="3" spans="1:20" ht="16.8" hidden="1" customHeight="1" thickTop="1" x14ac:dyDescent="0.35">
      <c r="A3" s="245" t="s">
        <v>8</v>
      </c>
      <c r="B3" s="5">
        <v>43472</v>
      </c>
      <c r="C3" s="6">
        <v>43473</v>
      </c>
      <c r="D3" s="6">
        <v>43474</v>
      </c>
      <c r="E3" s="6">
        <v>43475</v>
      </c>
      <c r="F3" s="6">
        <v>43476</v>
      </c>
      <c r="G3" s="6">
        <v>43477</v>
      </c>
      <c r="H3" s="7">
        <v>43478</v>
      </c>
    </row>
    <row r="4" spans="1:20" ht="16.8" hidden="1" customHeight="1" x14ac:dyDescent="0.35">
      <c r="A4" s="246"/>
      <c r="B4" s="1">
        <v>43479</v>
      </c>
      <c r="C4" s="6">
        <v>43480</v>
      </c>
      <c r="D4" s="6">
        <v>43481</v>
      </c>
      <c r="E4" s="6">
        <v>43482</v>
      </c>
      <c r="F4" s="6">
        <v>43483</v>
      </c>
      <c r="G4" s="6">
        <v>43484</v>
      </c>
      <c r="H4" s="7">
        <v>43485</v>
      </c>
    </row>
    <row r="5" spans="1:20" ht="16.8" hidden="1" customHeight="1" thickBot="1" x14ac:dyDescent="0.35">
      <c r="A5" s="246"/>
      <c r="B5" s="1">
        <v>43486</v>
      </c>
      <c r="C5" s="6">
        <v>43487</v>
      </c>
      <c r="D5" s="6">
        <v>43488</v>
      </c>
      <c r="E5" s="30">
        <v>43489</v>
      </c>
      <c r="F5" s="17">
        <v>43490</v>
      </c>
      <c r="G5" s="17">
        <v>43491</v>
      </c>
      <c r="H5" s="18">
        <v>43492</v>
      </c>
    </row>
    <row r="6" spans="1:20" ht="16.8" hidden="1" customHeight="1" thickTop="1" thickBot="1" x14ac:dyDescent="0.35">
      <c r="A6" s="247"/>
      <c r="B6" s="31">
        <v>43493</v>
      </c>
      <c r="C6" s="32">
        <v>43494</v>
      </c>
      <c r="D6" s="19">
        <v>43495</v>
      </c>
      <c r="E6" s="20">
        <v>43496</v>
      </c>
      <c r="F6" s="2">
        <v>43497</v>
      </c>
      <c r="G6" s="3">
        <v>43498</v>
      </c>
      <c r="H6" s="4">
        <v>43499</v>
      </c>
    </row>
    <row r="7" spans="1:20" ht="16.8" hidden="1" customHeight="1" thickTop="1" x14ac:dyDescent="0.35">
      <c r="A7" s="245" t="s">
        <v>9</v>
      </c>
      <c r="B7" s="5">
        <v>43500</v>
      </c>
      <c r="C7" s="3">
        <v>43501</v>
      </c>
      <c r="D7" s="3">
        <v>43502</v>
      </c>
      <c r="E7" s="3">
        <v>43503</v>
      </c>
      <c r="F7" s="6">
        <v>43504</v>
      </c>
      <c r="G7" s="6">
        <v>43505</v>
      </c>
      <c r="H7" s="34">
        <v>43506</v>
      </c>
    </row>
    <row r="8" spans="1:20" ht="16.8" hidden="1" customHeight="1" x14ac:dyDescent="0.35">
      <c r="A8" s="246"/>
      <c r="B8" s="1">
        <v>43507</v>
      </c>
      <c r="C8" s="6">
        <v>43508</v>
      </c>
      <c r="D8" s="6">
        <v>43509</v>
      </c>
      <c r="E8" s="6">
        <v>43510</v>
      </c>
      <c r="F8" s="6">
        <v>43511</v>
      </c>
      <c r="G8" s="6">
        <v>43512</v>
      </c>
      <c r="H8" s="7">
        <v>43513</v>
      </c>
    </row>
    <row r="9" spans="1:20" ht="16.8" hidden="1" customHeight="1" thickBot="1" x14ac:dyDescent="0.35">
      <c r="A9" s="246"/>
      <c r="B9" s="1">
        <v>43514</v>
      </c>
      <c r="C9" s="6">
        <v>43515</v>
      </c>
      <c r="D9" s="6">
        <v>43516</v>
      </c>
      <c r="E9" s="30">
        <v>43517</v>
      </c>
      <c r="F9" s="17">
        <v>43518</v>
      </c>
      <c r="G9" s="17">
        <v>43519</v>
      </c>
      <c r="H9" s="18">
        <v>43520</v>
      </c>
    </row>
    <row r="10" spans="1:20" ht="16.8" hidden="1" customHeight="1" thickTop="1" thickBot="1" x14ac:dyDescent="0.35">
      <c r="A10" s="247"/>
      <c r="B10" s="31">
        <v>43521</v>
      </c>
      <c r="C10" s="32">
        <v>43522</v>
      </c>
      <c r="D10" s="19">
        <v>43523</v>
      </c>
      <c r="E10" s="20">
        <v>43524</v>
      </c>
      <c r="F10" s="2">
        <v>43525</v>
      </c>
      <c r="G10" s="3">
        <v>43526</v>
      </c>
      <c r="H10" s="4">
        <v>43527</v>
      </c>
    </row>
    <row r="11" spans="1:20" ht="16.8" hidden="1" customHeight="1" thickTop="1" x14ac:dyDescent="0.35">
      <c r="A11" s="248" t="s">
        <v>10</v>
      </c>
      <c r="B11" s="5">
        <v>43528</v>
      </c>
      <c r="C11" s="3">
        <v>43529</v>
      </c>
      <c r="D11" s="3">
        <v>43530</v>
      </c>
      <c r="E11" s="3">
        <v>43531</v>
      </c>
      <c r="F11" s="6">
        <v>43532</v>
      </c>
      <c r="G11" s="6">
        <v>43533</v>
      </c>
      <c r="H11" s="7">
        <v>43534</v>
      </c>
    </row>
    <row r="12" spans="1:20" ht="16.8" hidden="1" customHeight="1" x14ac:dyDescent="0.35">
      <c r="A12" s="248"/>
      <c r="B12" s="1">
        <v>43535</v>
      </c>
      <c r="C12" s="6">
        <v>43536</v>
      </c>
      <c r="D12" s="6">
        <v>43537</v>
      </c>
      <c r="E12" s="6">
        <v>43538</v>
      </c>
      <c r="F12" s="6">
        <v>43539</v>
      </c>
      <c r="G12" s="6">
        <v>43540</v>
      </c>
      <c r="H12" s="7">
        <v>43541</v>
      </c>
    </row>
    <row r="13" spans="1:20" ht="16.8" hidden="1" customHeight="1" x14ac:dyDescent="0.35">
      <c r="A13" s="248"/>
      <c r="B13" s="1">
        <v>43542</v>
      </c>
      <c r="C13" s="6">
        <v>43543</v>
      </c>
      <c r="D13" s="6">
        <v>43544</v>
      </c>
      <c r="E13" s="6">
        <v>43545</v>
      </c>
      <c r="F13" s="6">
        <v>43546</v>
      </c>
      <c r="G13" s="6">
        <v>43547</v>
      </c>
      <c r="H13" s="7">
        <v>43548</v>
      </c>
    </row>
    <row r="14" spans="1:20" ht="16.8" hidden="1" customHeight="1" thickBot="1" x14ac:dyDescent="0.35">
      <c r="A14" s="248"/>
      <c r="B14" s="32">
        <v>43549</v>
      </c>
      <c r="C14" s="32">
        <v>43550</v>
      </c>
      <c r="D14" s="32">
        <v>43551</v>
      </c>
      <c r="E14" s="32">
        <v>43552</v>
      </c>
      <c r="F14" s="32">
        <v>43553</v>
      </c>
      <c r="G14" s="32">
        <v>43554</v>
      </c>
      <c r="H14" s="18">
        <v>43555</v>
      </c>
    </row>
    <row r="15" spans="1:20" ht="16.8" customHeight="1" x14ac:dyDescent="0.3">
      <c r="A15" s="249" t="s">
        <v>11</v>
      </c>
      <c r="B15" s="9">
        <v>43556</v>
      </c>
      <c r="C15" s="10">
        <v>43557</v>
      </c>
      <c r="D15" s="11">
        <v>43558</v>
      </c>
      <c r="E15" s="217">
        <v>43559</v>
      </c>
      <c r="F15" s="217">
        <v>43560</v>
      </c>
      <c r="G15" s="217">
        <v>43561</v>
      </c>
      <c r="H15" s="218">
        <v>43562</v>
      </c>
      <c r="I15" s="106" t="s">
        <v>212</v>
      </c>
      <c r="J15" s="115"/>
      <c r="K15" s="106" t="s">
        <v>222</v>
      </c>
    </row>
    <row r="16" spans="1:20" ht="16.8" customHeight="1" x14ac:dyDescent="0.3">
      <c r="A16" s="250"/>
      <c r="B16" s="219">
        <v>43563</v>
      </c>
      <c r="C16" s="220">
        <v>43564</v>
      </c>
      <c r="D16" s="224">
        <v>43565</v>
      </c>
      <c r="E16" s="13">
        <v>43566</v>
      </c>
      <c r="F16" s="221">
        <v>43567</v>
      </c>
      <c r="G16" s="221">
        <v>43568</v>
      </c>
      <c r="H16" s="222">
        <v>43569</v>
      </c>
      <c r="I16" s="106" t="s">
        <v>213</v>
      </c>
      <c r="J16" s="115"/>
      <c r="K16" s="106" t="s">
        <v>499</v>
      </c>
      <c r="M16" t="s">
        <v>494</v>
      </c>
    </row>
    <row r="17" spans="1:13" ht="16.8" customHeight="1" x14ac:dyDescent="0.3">
      <c r="A17" s="250"/>
      <c r="B17" s="223">
        <v>43570</v>
      </c>
      <c r="C17" s="221">
        <v>43571</v>
      </c>
      <c r="D17" s="225">
        <v>43572</v>
      </c>
      <c r="E17" s="15">
        <v>43573</v>
      </c>
      <c r="F17" s="15">
        <v>43574</v>
      </c>
      <c r="G17" s="15">
        <v>43575</v>
      </c>
      <c r="H17" s="16">
        <v>43576</v>
      </c>
      <c r="I17" s="107">
        <f>ROW(I1)</f>
        <v>1</v>
      </c>
      <c r="J17" s="115" t="s">
        <v>500</v>
      </c>
      <c r="K17" s="106" t="s">
        <v>223</v>
      </c>
    </row>
    <row r="18" spans="1:13" ht="16.8" customHeight="1" thickBot="1" x14ac:dyDescent="0.35">
      <c r="A18" s="250"/>
      <c r="B18" s="12">
        <v>43577</v>
      </c>
      <c r="C18" s="227">
        <v>43578</v>
      </c>
      <c r="D18" s="228">
        <v>43579</v>
      </c>
      <c r="E18" s="228">
        <v>43580</v>
      </c>
      <c r="F18" s="228">
        <v>43581</v>
      </c>
      <c r="G18" s="228">
        <v>43582</v>
      </c>
      <c r="H18" s="229">
        <v>43583</v>
      </c>
      <c r="I18" s="108">
        <f t="shared" ref="I18:I56" si="0">ROW(I2)</f>
        <v>2</v>
      </c>
      <c r="J18" s="116" t="s">
        <v>501</v>
      </c>
      <c r="K18" s="119" t="s">
        <v>490</v>
      </c>
    </row>
    <row r="19" spans="1:13" ht="16.8" customHeight="1" thickTop="1" thickBot="1" x14ac:dyDescent="0.35">
      <c r="A19" s="251"/>
      <c r="B19" s="19">
        <v>43584</v>
      </c>
      <c r="C19" s="20">
        <v>43585</v>
      </c>
      <c r="D19" s="231">
        <v>43586</v>
      </c>
      <c r="E19" s="230">
        <v>43587</v>
      </c>
      <c r="F19" s="22">
        <v>43588</v>
      </c>
      <c r="G19" s="22">
        <v>43589</v>
      </c>
      <c r="H19" s="23">
        <v>43590</v>
      </c>
      <c r="I19" s="107">
        <f t="shared" si="0"/>
        <v>3</v>
      </c>
      <c r="J19" s="118" t="s">
        <v>220</v>
      </c>
      <c r="K19" s="106" t="s">
        <v>498</v>
      </c>
      <c r="M19" t="s">
        <v>495</v>
      </c>
    </row>
    <row r="20" spans="1:13" ht="16.8" customHeight="1" thickTop="1" x14ac:dyDescent="0.3">
      <c r="A20" s="249" t="s">
        <v>12</v>
      </c>
      <c r="B20" s="21">
        <v>43591</v>
      </c>
      <c r="C20" s="22">
        <v>43592</v>
      </c>
      <c r="D20" s="13">
        <v>43593</v>
      </c>
      <c r="E20" s="13">
        <v>43594</v>
      </c>
      <c r="F20" s="13">
        <v>43595</v>
      </c>
      <c r="G20" s="13">
        <v>43596</v>
      </c>
      <c r="H20" s="14">
        <v>43597</v>
      </c>
      <c r="I20" s="107">
        <f t="shared" si="0"/>
        <v>4</v>
      </c>
      <c r="J20" s="115" t="s">
        <v>216</v>
      </c>
      <c r="K20" s="106"/>
    </row>
    <row r="21" spans="1:13" ht="16.8" customHeight="1" x14ac:dyDescent="0.3">
      <c r="A21" s="250"/>
      <c r="B21" s="12">
        <v>43598</v>
      </c>
      <c r="C21" s="13">
        <v>43599</v>
      </c>
      <c r="D21" s="13">
        <v>43600</v>
      </c>
      <c r="E21" s="13">
        <v>43601</v>
      </c>
      <c r="F21" s="13">
        <v>43602</v>
      </c>
      <c r="G21" s="13">
        <v>43603</v>
      </c>
      <c r="H21" s="14">
        <v>43604</v>
      </c>
      <c r="I21" s="107">
        <f t="shared" si="0"/>
        <v>5</v>
      </c>
      <c r="J21" s="115"/>
      <c r="K21" s="106"/>
    </row>
    <row r="22" spans="1:13" ht="16.8" customHeight="1" thickBot="1" x14ac:dyDescent="0.35">
      <c r="A22" s="250"/>
      <c r="B22" s="12">
        <v>43605</v>
      </c>
      <c r="C22" s="13">
        <v>43606</v>
      </c>
      <c r="D22" s="13">
        <v>43607</v>
      </c>
      <c r="E22" s="13">
        <v>43608</v>
      </c>
      <c r="F22" s="13">
        <v>43609</v>
      </c>
      <c r="G22" s="17">
        <v>43610</v>
      </c>
      <c r="H22" s="18">
        <v>43611</v>
      </c>
      <c r="I22" s="108">
        <f t="shared" si="0"/>
        <v>6</v>
      </c>
      <c r="J22" s="115" t="s">
        <v>217</v>
      </c>
      <c r="K22" s="119"/>
    </row>
    <row r="23" spans="1:13" ht="16.8" customHeight="1" thickTop="1" thickBot="1" x14ac:dyDescent="0.35">
      <c r="A23" s="251"/>
      <c r="B23" s="19">
        <v>43612</v>
      </c>
      <c r="C23" s="17">
        <v>43613</v>
      </c>
      <c r="D23" s="17">
        <v>43614</v>
      </c>
      <c r="E23" s="17">
        <v>43615</v>
      </c>
      <c r="F23" s="20">
        <v>43616</v>
      </c>
      <c r="G23" s="21">
        <v>43617</v>
      </c>
      <c r="H23" s="23">
        <v>43618</v>
      </c>
      <c r="I23" s="107">
        <f t="shared" si="0"/>
        <v>7</v>
      </c>
      <c r="J23" s="115"/>
      <c r="K23" s="106"/>
    </row>
    <row r="24" spans="1:13" ht="16.8" customHeight="1" thickTop="1" x14ac:dyDescent="0.3">
      <c r="A24" s="238" t="s">
        <v>13</v>
      </c>
      <c r="B24" s="21">
        <v>43619</v>
      </c>
      <c r="C24" s="22">
        <v>43620</v>
      </c>
      <c r="D24" s="22">
        <v>43621</v>
      </c>
      <c r="E24" s="22">
        <v>43622</v>
      </c>
      <c r="F24" s="22">
        <v>43623</v>
      </c>
      <c r="G24" s="13">
        <v>43624</v>
      </c>
      <c r="H24" s="14">
        <v>43625</v>
      </c>
      <c r="I24" s="107">
        <f t="shared" si="0"/>
        <v>8</v>
      </c>
      <c r="J24" s="115"/>
      <c r="K24" s="106"/>
    </row>
    <row r="25" spans="1:13" ht="16.8" customHeight="1" x14ac:dyDescent="0.3">
      <c r="A25" s="239"/>
      <c r="B25" s="12">
        <v>43626</v>
      </c>
      <c r="C25" s="13">
        <v>43627</v>
      </c>
      <c r="D25" s="13">
        <v>43628</v>
      </c>
      <c r="E25" s="13">
        <v>43629</v>
      </c>
      <c r="F25" s="13">
        <v>43630</v>
      </c>
      <c r="G25" s="13">
        <v>43631</v>
      </c>
      <c r="H25" s="14">
        <v>43632</v>
      </c>
      <c r="I25" s="107">
        <f t="shared" si="0"/>
        <v>9</v>
      </c>
      <c r="J25" s="115"/>
      <c r="K25" s="106"/>
    </row>
    <row r="26" spans="1:13" ht="16.8" customHeight="1" x14ac:dyDescent="0.3">
      <c r="A26" s="239"/>
      <c r="B26" s="12">
        <v>43633</v>
      </c>
      <c r="C26" s="13">
        <v>43634</v>
      </c>
      <c r="D26" s="13">
        <v>43635</v>
      </c>
      <c r="E26" s="226">
        <v>43636</v>
      </c>
      <c r="F26" s="226">
        <v>43637</v>
      </c>
      <c r="G26" s="226">
        <v>43638</v>
      </c>
      <c r="H26" s="14">
        <v>43639</v>
      </c>
      <c r="I26" s="108">
        <f t="shared" si="0"/>
        <v>10</v>
      </c>
      <c r="J26" s="115" t="s">
        <v>218</v>
      </c>
      <c r="K26" s="119" t="s">
        <v>224</v>
      </c>
    </row>
    <row r="27" spans="1:13" ht="16.8" customHeight="1" thickBot="1" x14ac:dyDescent="0.35">
      <c r="A27" s="240"/>
      <c r="B27" s="19">
        <v>43640</v>
      </c>
      <c r="C27" s="17">
        <v>43641</v>
      </c>
      <c r="D27" s="17">
        <v>43642</v>
      </c>
      <c r="E27" s="17">
        <v>43643</v>
      </c>
      <c r="F27" s="17">
        <v>43644</v>
      </c>
      <c r="G27" s="17">
        <v>43645</v>
      </c>
      <c r="H27" s="18">
        <v>43646</v>
      </c>
      <c r="I27" s="107">
        <f t="shared" si="0"/>
        <v>11</v>
      </c>
      <c r="J27" s="115" t="s">
        <v>219</v>
      </c>
      <c r="K27" s="106"/>
    </row>
    <row r="28" spans="1:13" ht="16.8" customHeight="1" thickTop="1" x14ac:dyDescent="0.3">
      <c r="A28" s="238" t="s">
        <v>14</v>
      </c>
      <c r="B28" s="21">
        <v>43647</v>
      </c>
      <c r="C28" s="22">
        <v>43648</v>
      </c>
      <c r="D28" s="22">
        <v>43649</v>
      </c>
      <c r="E28" s="22">
        <v>43650</v>
      </c>
      <c r="F28" s="22">
        <v>43651</v>
      </c>
      <c r="G28" s="22">
        <v>43652</v>
      </c>
      <c r="H28" s="23">
        <v>43653</v>
      </c>
      <c r="I28" s="107">
        <f t="shared" si="0"/>
        <v>12</v>
      </c>
      <c r="J28" s="115"/>
      <c r="K28" s="106"/>
    </row>
    <row r="29" spans="1:13" ht="16.8" customHeight="1" x14ac:dyDescent="0.3">
      <c r="A29" s="239"/>
      <c r="B29" s="12">
        <v>43654</v>
      </c>
      <c r="C29" s="13">
        <v>43655</v>
      </c>
      <c r="D29" s="13">
        <v>43656</v>
      </c>
      <c r="E29" s="13">
        <v>43657</v>
      </c>
      <c r="F29" s="13">
        <v>43658</v>
      </c>
      <c r="G29" s="13">
        <v>43659</v>
      </c>
      <c r="H29" s="14">
        <v>43660</v>
      </c>
      <c r="I29" s="107">
        <f t="shared" si="0"/>
        <v>13</v>
      </c>
      <c r="J29" s="115"/>
      <c r="K29" s="106"/>
    </row>
    <row r="30" spans="1:13" ht="16.8" customHeight="1" x14ac:dyDescent="0.3">
      <c r="A30" s="239"/>
      <c r="B30" s="12">
        <v>43661</v>
      </c>
      <c r="C30" s="13">
        <v>43662</v>
      </c>
      <c r="D30" s="13">
        <v>43663</v>
      </c>
      <c r="E30" s="13">
        <v>43664</v>
      </c>
      <c r="F30" s="13">
        <v>43665</v>
      </c>
      <c r="G30" s="13">
        <v>43666</v>
      </c>
      <c r="H30" s="14">
        <v>43667</v>
      </c>
      <c r="I30" s="107">
        <f t="shared" si="0"/>
        <v>14</v>
      </c>
      <c r="J30" s="115"/>
      <c r="K30" s="106"/>
    </row>
    <row r="31" spans="1:13" ht="16.8" customHeight="1" thickBot="1" x14ac:dyDescent="0.35">
      <c r="A31" s="239"/>
      <c r="B31" s="12">
        <v>43668</v>
      </c>
      <c r="C31" s="13">
        <v>43669</v>
      </c>
      <c r="D31" s="13">
        <v>43670</v>
      </c>
      <c r="E31" s="17">
        <v>43671</v>
      </c>
      <c r="F31" s="17">
        <v>43672</v>
      </c>
      <c r="G31" s="17">
        <v>43673</v>
      </c>
      <c r="H31" s="18">
        <v>43674</v>
      </c>
      <c r="I31" s="107">
        <f t="shared" si="0"/>
        <v>15</v>
      </c>
      <c r="J31" s="115"/>
      <c r="K31" s="106"/>
    </row>
    <row r="32" spans="1:13" ht="16.8" customHeight="1" thickTop="1" thickBot="1" x14ac:dyDescent="0.35">
      <c r="A32" s="240"/>
      <c r="B32" s="19">
        <v>43675</v>
      </c>
      <c r="C32" s="17">
        <v>43676</v>
      </c>
      <c r="D32" s="20">
        <v>43677</v>
      </c>
      <c r="E32" s="21">
        <v>43678</v>
      </c>
      <c r="F32" s="22">
        <v>43679</v>
      </c>
      <c r="G32" s="22">
        <v>43680</v>
      </c>
      <c r="H32" s="23">
        <v>43681</v>
      </c>
      <c r="I32" s="107">
        <f t="shared" si="0"/>
        <v>16</v>
      </c>
      <c r="J32" s="115"/>
      <c r="K32" s="106"/>
    </row>
    <row r="33" spans="1:11" ht="16.8" customHeight="1" thickTop="1" x14ac:dyDescent="0.3">
      <c r="A33" s="238" t="s">
        <v>15</v>
      </c>
      <c r="B33" s="21">
        <v>43682</v>
      </c>
      <c r="C33" s="22">
        <v>43683</v>
      </c>
      <c r="D33" s="22">
        <v>43684</v>
      </c>
      <c r="E33" s="13">
        <v>43685</v>
      </c>
      <c r="F33" s="13">
        <v>43686</v>
      </c>
      <c r="G33" s="13">
        <v>43687</v>
      </c>
      <c r="H33" s="14">
        <v>43688</v>
      </c>
      <c r="I33" s="107">
        <f t="shared" si="0"/>
        <v>17</v>
      </c>
      <c r="J33" s="117"/>
      <c r="K33" s="106"/>
    </row>
    <row r="34" spans="1:11" ht="16.8" customHeight="1" x14ac:dyDescent="0.3">
      <c r="A34" s="239"/>
      <c r="B34" s="12">
        <v>43689</v>
      </c>
      <c r="C34" s="13">
        <v>43690</v>
      </c>
      <c r="D34" s="13">
        <v>43691</v>
      </c>
      <c r="E34" s="13">
        <v>43692</v>
      </c>
      <c r="F34" s="13">
        <v>43693</v>
      </c>
      <c r="G34" s="13">
        <v>43694</v>
      </c>
      <c r="H34" s="14">
        <v>43695</v>
      </c>
      <c r="I34" s="107">
        <f t="shared" si="0"/>
        <v>18</v>
      </c>
      <c r="J34" s="117"/>
      <c r="K34" s="244" t="s">
        <v>225</v>
      </c>
    </row>
    <row r="35" spans="1:11" ht="16.8" customHeight="1" thickBot="1" x14ac:dyDescent="0.35">
      <c r="A35" s="239"/>
      <c r="B35" s="12">
        <v>43696</v>
      </c>
      <c r="C35" s="13">
        <v>43697</v>
      </c>
      <c r="D35" s="13">
        <v>43698</v>
      </c>
      <c r="E35" s="13">
        <v>43699</v>
      </c>
      <c r="F35" s="13">
        <v>43700</v>
      </c>
      <c r="G35" s="13">
        <v>43701</v>
      </c>
      <c r="H35" s="18">
        <v>43702</v>
      </c>
      <c r="I35" s="107">
        <f t="shared" si="0"/>
        <v>19</v>
      </c>
      <c r="J35" s="117"/>
      <c r="K35" s="244"/>
    </row>
    <row r="36" spans="1:11" ht="16.8" customHeight="1" thickTop="1" thickBot="1" x14ac:dyDescent="0.35">
      <c r="A36" s="240"/>
      <c r="B36" s="19">
        <v>43703</v>
      </c>
      <c r="C36" s="17">
        <v>43704</v>
      </c>
      <c r="D36" s="17">
        <v>43705</v>
      </c>
      <c r="E36" s="17">
        <v>43706</v>
      </c>
      <c r="F36" s="17">
        <v>43707</v>
      </c>
      <c r="G36" s="20">
        <v>43708</v>
      </c>
      <c r="H36" s="24">
        <v>43709</v>
      </c>
      <c r="I36" s="107">
        <f t="shared" si="0"/>
        <v>20</v>
      </c>
      <c r="J36" s="117"/>
      <c r="K36" s="244"/>
    </row>
    <row r="37" spans="1:11" ht="16.8" customHeight="1" thickTop="1" x14ac:dyDescent="0.3">
      <c r="A37" s="241" t="s">
        <v>16</v>
      </c>
      <c r="B37" s="21">
        <v>43710</v>
      </c>
      <c r="C37" s="22">
        <v>43711</v>
      </c>
      <c r="D37" s="22">
        <v>43712</v>
      </c>
      <c r="E37" s="22">
        <v>43713</v>
      </c>
      <c r="F37" s="22">
        <v>43714</v>
      </c>
      <c r="G37" s="22">
        <v>43715</v>
      </c>
      <c r="H37" s="14">
        <v>43716</v>
      </c>
      <c r="I37" s="107">
        <f t="shared" si="0"/>
        <v>21</v>
      </c>
      <c r="J37" s="117"/>
      <c r="K37" s="106"/>
    </row>
    <row r="38" spans="1:11" ht="16.8" customHeight="1" x14ac:dyDescent="0.3">
      <c r="A38" s="242"/>
      <c r="B38" s="12">
        <v>43717</v>
      </c>
      <c r="C38" s="13">
        <v>43718</v>
      </c>
      <c r="D38" s="13">
        <v>43719</v>
      </c>
      <c r="E38" s="13">
        <v>43720</v>
      </c>
      <c r="F38" s="13">
        <v>43721</v>
      </c>
      <c r="G38" s="13">
        <v>43722</v>
      </c>
      <c r="H38" s="14">
        <v>43723</v>
      </c>
      <c r="I38" s="107">
        <f t="shared" si="0"/>
        <v>22</v>
      </c>
      <c r="J38" s="117"/>
      <c r="K38" s="106"/>
    </row>
    <row r="39" spans="1:11" ht="16.8" customHeight="1" x14ac:dyDescent="0.3">
      <c r="A39" s="242"/>
      <c r="B39" s="12">
        <v>43724</v>
      </c>
      <c r="C39" s="13">
        <v>43725</v>
      </c>
      <c r="D39" s="13">
        <v>43726</v>
      </c>
      <c r="E39" s="13">
        <v>43727</v>
      </c>
      <c r="F39" s="13">
        <v>43728</v>
      </c>
      <c r="G39" s="13">
        <v>43729</v>
      </c>
      <c r="H39" s="14">
        <v>43730</v>
      </c>
      <c r="I39" s="107">
        <f t="shared" si="0"/>
        <v>23</v>
      </c>
      <c r="J39" s="117"/>
      <c r="K39" s="106"/>
    </row>
    <row r="40" spans="1:11" ht="16.8" customHeight="1" thickBot="1" x14ac:dyDescent="0.35">
      <c r="A40" s="242"/>
      <c r="B40" s="12">
        <v>43731</v>
      </c>
      <c r="C40" s="17">
        <v>43732</v>
      </c>
      <c r="D40" s="17">
        <v>43733</v>
      </c>
      <c r="E40" s="17">
        <v>43734</v>
      </c>
      <c r="F40" s="17">
        <v>43735</v>
      </c>
      <c r="G40" s="17">
        <v>43736</v>
      </c>
      <c r="H40" s="18">
        <v>43737</v>
      </c>
      <c r="I40" s="107">
        <f t="shared" si="0"/>
        <v>24</v>
      </c>
      <c r="J40" s="117"/>
      <c r="K40" s="106"/>
    </row>
    <row r="41" spans="1:11" ht="16.8" customHeight="1" thickTop="1" thickBot="1" x14ac:dyDescent="0.35">
      <c r="A41" s="243"/>
      <c r="B41" s="25">
        <v>43738</v>
      </c>
      <c r="C41" s="21">
        <v>43739</v>
      </c>
      <c r="D41" s="22">
        <v>43740</v>
      </c>
      <c r="E41" s="22">
        <v>43741</v>
      </c>
      <c r="F41" s="22">
        <v>43742</v>
      </c>
      <c r="G41" s="22">
        <v>43743</v>
      </c>
      <c r="H41" s="23">
        <v>43744</v>
      </c>
      <c r="I41" s="107">
        <f t="shared" si="0"/>
        <v>25</v>
      </c>
      <c r="J41" s="117"/>
      <c r="K41" s="106"/>
    </row>
    <row r="42" spans="1:11" ht="16.8" customHeight="1" thickTop="1" x14ac:dyDescent="0.3">
      <c r="A42" s="241" t="s">
        <v>17</v>
      </c>
      <c r="B42" s="21">
        <v>43745</v>
      </c>
      <c r="C42" s="13">
        <v>43746</v>
      </c>
      <c r="D42" s="13">
        <v>43747</v>
      </c>
      <c r="E42" s="13">
        <v>43748</v>
      </c>
      <c r="F42" s="13">
        <v>43749</v>
      </c>
      <c r="G42" s="13">
        <v>43750</v>
      </c>
      <c r="H42" s="14">
        <v>43751</v>
      </c>
      <c r="I42" s="107">
        <f t="shared" si="0"/>
        <v>26</v>
      </c>
      <c r="J42" s="117"/>
      <c r="K42" s="106"/>
    </row>
    <row r="43" spans="1:11" ht="16.8" customHeight="1" x14ac:dyDescent="0.3">
      <c r="A43" s="242"/>
      <c r="B43" s="12">
        <v>43752</v>
      </c>
      <c r="C43" s="13">
        <v>43753</v>
      </c>
      <c r="D43" s="13">
        <v>43754</v>
      </c>
      <c r="E43" s="13">
        <v>43755</v>
      </c>
      <c r="F43" s="13">
        <v>43756</v>
      </c>
      <c r="G43" s="13">
        <v>43757</v>
      </c>
      <c r="H43" s="14">
        <v>43758</v>
      </c>
      <c r="I43" s="107">
        <f t="shared" si="0"/>
        <v>27</v>
      </c>
      <c r="J43" s="117"/>
      <c r="K43" s="106"/>
    </row>
    <row r="44" spans="1:11" ht="16.8" customHeight="1" thickBot="1" x14ac:dyDescent="0.35">
      <c r="A44" s="242"/>
      <c r="B44" s="12">
        <v>43759</v>
      </c>
      <c r="C44" s="13">
        <v>43760</v>
      </c>
      <c r="D44" s="13">
        <v>43761</v>
      </c>
      <c r="E44" s="13">
        <v>43762</v>
      </c>
      <c r="F44" s="17">
        <v>43763</v>
      </c>
      <c r="G44" s="17">
        <v>43764</v>
      </c>
      <c r="H44" s="18">
        <v>43765</v>
      </c>
      <c r="I44" s="107">
        <f t="shared" si="0"/>
        <v>28</v>
      </c>
      <c r="J44" s="117"/>
      <c r="K44" s="106"/>
    </row>
    <row r="45" spans="1:11" ht="16.8" customHeight="1" thickTop="1" thickBot="1" x14ac:dyDescent="0.35">
      <c r="A45" s="243"/>
      <c r="B45" s="19">
        <v>43766</v>
      </c>
      <c r="C45" s="17">
        <v>43767</v>
      </c>
      <c r="D45" s="17">
        <v>43768</v>
      </c>
      <c r="E45" s="20">
        <v>43769</v>
      </c>
      <c r="F45" s="21">
        <v>43770</v>
      </c>
      <c r="G45" s="22">
        <v>43771</v>
      </c>
      <c r="H45" s="23">
        <v>43772</v>
      </c>
      <c r="I45" s="107">
        <f t="shared" si="0"/>
        <v>29</v>
      </c>
      <c r="J45" s="117"/>
      <c r="K45" s="106"/>
    </row>
    <row r="46" spans="1:11" ht="16.8" customHeight="1" thickTop="1" x14ac:dyDescent="0.3">
      <c r="A46" s="241" t="s">
        <v>18</v>
      </c>
      <c r="B46" s="21">
        <v>43773</v>
      </c>
      <c r="C46" s="22">
        <v>43774</v>
      </c>
      <c r="D46" s="22">
        <v>43775</v>
      </c>
      <c r="E46" s="22">
        <v>43776</v>
      </c>
      <c r="F46" s="13">
        <v>43777</v>
      </c>
      <c r="G46" s="13">
        <v>43778</v>
      </c>
      <c r="H46" s="14">
        <v>43779</v>
      </c>
      <c r="I46" s="107">
        <f t="shared" si="0"/>
        <v>30</v>
      </c>
      <c r="J46" s="117"/>
      <c r="K46" s="106"/>
    </row>
    <row r="47" spans="1:11" ht="16.8" customHeight="1" x14ac:dyDescent="0.3">
      <c r="A47" s="242"/>
      <c r="B47" s="12">
        <v>43780</v>
      </c>
      <c r="C47" s="13">
        <v>43781</v>
      </c>
      <c r="D47" s="13">
        <v>43782</v>
      </c>
      <c r="E47" s="13">
        <v>43783</v>
      </c>
      <c r="F47" s="13">
        <v>43784</v>
      </c>
      <c r="G47" s="13">
        <v>43785</v>
      </c>
      <c r="H47" s="14">
        <v>43786</v>
      </c>
      <c r="I47" s="107">
        <f t="shared" si="0"/>
        <v>31</v>
      </c>
      <c r="J47" s="117"/>
      <c r="K47" s="106"/>
    </row>
    <row r="48" spans="1:11" ht="16.8" customHeight="1" thickBot="1" x14ac:dyDescent="0.35">
      <c r="A48" s="242"/>
      <c r="B48" s="12">
        <v>43787</v>
      </c>
      <c r="C48" s="13">
        <v>43788</v>
      </c>
      <c r="D48" s="13">
        <v>43789</v>
      </c>
      <c r="E48" s="13">
        <v>43790</v>
      </c>
      <c r="F48" s="13">
        <v>43791</v>
      </c>
      <c r="G48" s="13">
        <v>43792</v>
      </c>
      <c r="H48" s="18">
        <v>43793</v>
      </c>
      <c r="I48" s="107">
        <f t="shared" si="0"/>
        <v>32</v>
      </c>
      <c r="J48" s="117"/>
      <c r="K48" s="106"/>
    </row>
    <row r="49" spans="1:11" ht="16.8" customHeight="1" thickTop="1" thickBot="1" x14ac:dyDescent="0.35">
      <c r="A49" s="243"/>
      <c r="B49" s="19">
        <v>43794</v>
      </c>
      <c r="C49" s="17">
        <v>43795</v>
      </c>
      <c r="D49" s="17">
        <v>43796</v>
      </c>
      <c r="E49" s="17">
        <v>43797</v>
      </c>
      <c r="F49" s="17">
        <v>43798</v>
      </c>
      <c r="G49" s="20">
        <v>43799</v>
      </c>
      <c r="H49" s="24">
        <v>43800</v>
      </c>
      <c r="I49" s="107">
        <f t="shared" si="0"/>
        <v>33</v>
      </c>
      <c r="J49" s="117"/>
      <c r="K49" s="106"/>
    </row>
    <row r="50" spans="1:11" ht="16.8" customHeight="1" thickTop="1" x14ac:dyDescent="0.3">
      <c r="A50" s="235" t="s">
        <v>7</v>
      </c>
      <c r="B50" s="21">
        <v>43801</v>
      </c>
      <c r="C50" s="22">
        <v>43802</v>
      </c>
      <c r="D50" s="22">
        <v>43803</v>
      </c>
      <c r="E50" s="22">
        <v>43804</v>
      </c>
      <c r="F50" s="22">
        <v>43805</v>
      </c>
      <c r="G50" s="22">
        <v>43806</v>
      </c>
      <c r="H50" s="14">
        <v>43807</v>
      </c>
      <c r="I50" s="107">
        <f t="shared" si="0"/>
        <v>34</v>
      </c>
      <c r="J50" s="117"/>
      <c r="K50" s="106"/>
    </row>
    <row r="51" spans="1:11" ht="16.8" customHeight="1" x14ac:dyDescent="0.3">
      <c r="A51" s="236"/>
      <c r="B51" s="12">
        <v>43808</v>
      </c>
      <c r="C51" s="13">
        <v>43809</v>
      </c>
      <c r="D51" s="13">
        <v>43810</v>
      </c>
      <c r="E51" s="13">
        <v>43811</v>
      </c>
      <c r="F51" s="13">
        <v>43812</v>
      </c>
      <c r="G51" s="13">
        <v>43813</v>
      </c>
      <c r="H51" s="14">
        <v>43814</v>
      </c>
      <c r="I51" s="107">
        <f t="shared" si="0"/>
        <v>35</v>
      </c>
      <c r="J51" s="117"/>
      <c r="K51" s="106"/>
    </row>
    <row r="52" spans="1:11" ht="16.8" customHeight="1" x14ac:dyDescent="0.3">
      <c r="A52" s="236"/>
      <c r="B52" s="12">
        <v>43815</v>
      </c>
      <c r="C52" s="13">
        <v>43816</v>
      </c>
      <c r="D52" s="13">
        <v>43817</v>
      </c>
      <c r="E52" s="13">
        <v>43818</v>
      </c>
      <c r="F52" s="13">
        <v>43819</v>
      </c>
      <c r="G52" s="13">
        <v>43820</v>
      </c>
      <c r="H52" s="14">
        <v>43821</v>
      </c>
      <c r="I52" s="107">
        <f t="shared" si="0"/>
        <v>36</v>
      </c>
      <c r="J52" s="117"/>
      <c r="K52" s="106"/>
    </row>
    <row r="53" spans="1:11" ht="16.8" customHeight="1" thickBot="1" x14ac:dyDescent="0.35">
      <c r="A53" s="236"/>
      <c r="B53" s="12">
        <v>43822</v>
      </c>
      <c r="C53" s="13">
        <v>43823</v>
      </c>
      <c r="D53" s="17">
        <v>43824</v>
      </c>
      <c r="E53" s="17">
        <v>43825</v>
      </c>
      <c r="F53" s="17">
        <v>43826</v>
      </c>
      <c r="G53" s="17">
        <v>43827</v>
      </c>
      <c r="H53" s="18">
        <v>43828</v>
      </c>
      <c r="I53" s="107">
        <f t="shared" si="0"/>
        <v>37</v>
      </c>
      <c r="J53" s="117"/>
      <c r="K53" s="106"/>
    </row>
    <row r="54" spans="1:11" ht="16.8" customHeight="1" thickTop="1" thickBot="1" x14ac:dyDescent="0.35">
      <c r="A54" s="237"/>
      <c r="B54" s="19">
        <v>43829</v>
      </c>
      <c r="C54" s="20">
        <v>43830</v>
      </c>
      <c r="D54" s="21">
        <v>43831</v>
      </c>
      <c r="E54" s="22">
        <v>43832</v>
      </c>
      <c r="F54" s="22">
        <v>43833</v>
      </c>
      <c r="G54" s="22">
        <v>43834</v>
      </c>
      <c r="H54" s="23">
        <v>43835</v>
      </c>
      <c r="I54" s="107">
        <f t="shared" si="0"/>
        <v>38</v>
      </c>
      <c r="J54" s="117"/>
      <c r="K54" s="106"/>
    </row>
    <row r="55" spans="1:11" ht="16.8" customHeight="1" thickTop="1" x14ac:dyDescent="0.3">
      <c r="A55" s="235" t="s">
        <v>8</v>
      </c>
      <c r="B55" s="21">
        <v>43836</v>
      </c>
      <c r="C55" s="22">
        <v>43837</v>
      </c>
      <c r="D55" s="13">
        <v>43838</v>
      </c>
      <c r="E55" s="13">
        <v>43839</v>
      </c>
      <c r="F55" s="13">
        <v>43840</v>
      </c>
      <c r="G55" s="13">
        <v>43841</v>
      </c>
      <c r="H55" s="14">
        <v>43842</v>
      </c>
      <c r="I55" s="107">
        <f t="shared" si="0"/>
        <v>39</v>
      </c>
      <c r="J55" s="117"/>
      <c r="K55" s="106"/>
    </row>
    <row r="56" spans="1:11" ht="16.8" customHeight="1" x14ac:dyDescent="0.3">
      <c r="A56" s="236"/>
      <c r="B56" s="12">
        <v>43843</v>
      </c>
      <c r="C56" s="13">
        <v>43844</v>
      </c>
      <c r="D56" s="13">
        <v>43845</v>
      </c>
      <c r="E56" s="13">
        <v>43846</v>
      </c>
      <c r="F56" s="13">
        <v>43847</v>
      </c>
      <c r="G56" s="13">
        <v>43848</v>
      </c>
      <c r="H56" s="14">
        <v>43849</v>
      </c>
      <c r="I56" s="107">
        <f t="shared" si="0"/>
        <v>40</v>
      </c>
      <c r="J56" s="117"/>
      <c r="K56" s="106"/>
    </row>
    <row r="57" spans="1:11" ht="16.8" customHeight="1" thickBot="1" x14ac:dyDescent="0.35">
      <c r="A57" s="236"/>
      <c r="B57" s="12">
        <v>43850</v>
      </c>
      <c r="C57" s="13">
        <v>43851</v>
      </c>
      <c r="D57" s="13">
        <v>43852</v>
      </c>
      <c r="E57" s="13">
        <v>43853</v>
      </c>
      <c r="F57" s="13">
        <v>43854</v>
      </c>
      <c r="G57" s="17">
        <v>43855</v>
      </c>
      <c r="H57" s="18">
        <v>43856</v>
      </c>
      <c r="I57" s="107"/>
      <c r="J57" s="117"/>
      <c r="K57" s="106"/>
    </row>
    <row r="58" spans="1:11" ht="16.8" customHeight="1" thickTop="1" thickBot="1" x14ac:dyDescent="0.35">
      <c r="A58" s="237"/>
      <c r="B58" s="19">
        <v>43857</v>
      </c>
      <c r="C58" s="17">
        <v>43858</v>
      </c>
      <c r="D58" s="17">
        <v>43859</v>
      </c>
      <c r="E58" s="17">
        <v>43860</v>
      </c>
      <c r="F58" s="20">
        <v>43861</v>
      </c>
      <c r="G58" s="21">
        <v>43862</v>
      </c>
      <c r="H58" s="23">
        <v>43863</v>
      </c>
      <c r="I58" s="107"/>
      <c r="J58" s="117"/>
      <c r="K58" s="106"/>
    </row>
    <row r="59" spans="1:11" ht="16.8" customHeight="1" thickTop="1" x14ac:dyDescent="0.3">
      <c r="A59" s="235" t="s">
        <v>9</v>
      </c>
      <c r="B59" s="21">
        <v>43864</v>
      </c>
      <c r="C59" s="22">
        <v>43865</v>
      </c>
      <c r="D59" s="22">
        <v>43866</v>
      </c>
      <c r="E59" s="22">
        <v>43867</v>
      </c>
      <c r="F59" s="22">
        <v>43868</v>
      </c>
      <c r="G59" s="13">
        <v>43869</v>
      </c>
      <c r="H59" s="14">
        <v>43870</v>
      </c>
      <c r="I59" s="107"/>
      <c r="J59" s="117"/>
      <c r="K59" s="106"/>
    </row>
    <row r="60" spans="1:11" ht="16.8" customHeight="1" x14ac:dyDescent="0.3">
      <c r="A60" s="236"/>
      <c r="B60" s="12">
        <v>43871</v>
      </c>
      <c r="C60" s="13">
        <v>43872</v>
      </c>
      <c r="D60" s="13">
        <v>43873</v>
      </c>
      <c r="E60" s="13">
        <v>43874</v>
      </c>
      <c r="F60" s="13">
        <v>43875</v>
      </c>
      <c r="G60" s="13">
        <v>43876</v>
      </c>
      <c r="H60" s="14">
        <v>43877</v>
      </c>
      <c r="I60" s="107"/>
      <c r="J60" s="117"/>
      <c r="K60" s="106"/>
    </row>
    <row r="61" spans="1:11" ht="16.8" customHeight="1" x14ac:dyDescent="0.3">
      <c r="A61" s="236"/>
      <c r="B61" s="12">
        <v>43878</v>
      </c>
      <c r="C61" s="13">
        <v>43879</v>
      </c>
      <c r="D61" s="13">
        <v>43880</v>
      </c>
      <c r="E61" s="13">
        <v>43881</v>
      </c>
      <c r="F61" s="13">
        <v>43882</v>
      </c>
      <c r="G61" s="13">
        <v>43883</v>
      </c>
      <c r="H61" s="14">
        <v>43884</v>
      </c>
      <c r="I61" s="107"/>
      <c r="J61" s="117"/>
      <c r="K61" s="106"/>
    </row>
    <row r="62" spans="1:11" ht="16.8" customHeight="1" x14ac:dyDescent="0.3">
      <c r="A62" s="237"/>
      <c r="B62" s="26">
        <v>43885</v>
      </c>
      <c r="C62" s="27">
        <v>43886</v>
      </c>
      <c r="D62" s="27">
        <v>43887</v>
      </c>
      <c r="E62" s="27">
        <v>43888</v>
      </c>
      <c r="F62" s="27">
        <v>43889</v>
      </c>
      <c r="G62" s="27">
        <v>43890</v>
      </c>
      <c r="H62" s="28"/>
      <c r="I62" s="107"/>
      <c r="J62" s="117"/>
      <c r="K62" s="106"/>
    </row>
    <row r="63" spans="1:11" ht="16.8" customHeight="1" x14ac:dyDescent="0.3">
      <c r="A63"/>
      <c r="B63"/>
      <c r="C63"/>
      <c r="D63"/>
      <c r="E63"/>
      <c r="F63"/>
      <c r="G63"/>
      <c r="H63"/>
    </row>
  </sheetData>
  <autoFilter ref="A1:T1"/>
  <mergeCells count="15">
    <mergeCell ref="A24:A27"/>
    <mergeCell ref="K34:K36"/>
    <mergeCell ref="A3:A6"/>
    <mergeCell ref="A7:A10"/>
    <mergeCell ref="A11:A14"/>
    <mergeCell ref="A15:A19"/>
    <mergeCell ref="A20:A23"/>
    <mergeCell ref="A55:A58"/>
    <mergeCell ref="A59:A62"/>
    <mergeCell ref="A28:A32"/>
    <mergeCell ref="A33:A36"/>
    <mergeCell ref="A37:A41"/>
    <mergeCell ref="A42:A45"/>
    <mergeCell ref="A46:A49"/>
    <mergeCell ref="A50:A54"/>
  </mergeCells>
  <conditionalFormatting sqref="B6:D6">
    <cfRule type="cellIs" dxfId="57" priority="48" stopIfTrue="1" operator="equal">
      <formula>43572</formula>
    </cfRule>
    <cfRule type="cellIs" dxfId="56" priority="49" operator="equal">
      <formula>$O$1</formula>
    </cfRule>
    <cfRule type="expression" dxfId="55" priority="50" stopIfTrue="1">
      <formula>OR(B6=xxx,B6=today)</formula>
    </cfRule>
    <cfRule type="cellIs" dxfId="54" priority="51" operator="between">
      <formula>xxx</formula>
      <formula>today-1</formula>
    </cfRule>
  </conditionalFormatting>
  <conditionalFormatting sqref="F5:H5">
    <cfRule type="cellIs" dxfId="53" priority="44" stopIfTrue="1" operator="equal">
      <formula>43572</formula>
    </cfRule>
    <cfRule type="cellIs" dxfId="52" priority="45" operator="equal">
      <formula>$O$1</formula>
    </cfRule>
    <cfRule type="expression" dxfId="51" priority="46" stopIfTrue="1">
      <formula>OR(F5=xxx,F5=today)</formula>
    </cfRule>
    <cfRule type="cellIs" dxfId="50" priority="47" operator="between">
      <formula>xxx</formula>
      <formula>today-1</formula>
    </cfRule>
  </conditionalFormatting>
  <conditionalFormatting sqref="E6">
    <cfRule type="cellIs" dxfId="49" priority="40" stopIfTrue="1" operator="equal">
      <formula>43572</formula>
    </cfRule>
    <cfRule type="cellIs" dxfId="48" priority="41" operator="equal">
      <formula>$O$1</formula>
    </cfRule>
    <cfRule type="expression" dxfId="47" priority="42" stopIfTrue="1">
      <formula>OR(E6=xxx,E6=today)</formula>
    </cfRule>
    <cfRule type="cellIs" dxfId="46" priority="43" operator="between">
      <formula>xxx</formula>
      <formula>today-1</formula>
    </cfRule>
  </conditionalFormatting>
  <conditionalFormatting sqref="B2">
    <cfRule type="cellIs" dxfId="45" priority="36" stopIfTrue="1" operator="equal">
      <formula>43572</formula>
    </cfRule>
    <cfRule type="cellIs" dxfId="44" priority="37" operator="equal">
      <formula>$O$1</formula>
    </cfRule>
    <cfRule type="expression" dxfId="43" priority="38" stopIfTrue="1">
      <formula>OR(B2=xxx,B2=today)</formula>
    </cfRule>
    <cfRule type="cellIs" dxfId="42" priority="39" operator="between">
      <formula>xxx</formula>
      <formula>today-1</formula>
    </cfRule>
  </conditionalFormatting>
  <conditionalFormatting sqref="B10:D10">
    <cfRule type="cellIs" dxfId="41" priority="32" stopIfTrue="1" operator="equal">
      <formula>43572</formula>
    </cfRule>
    <cfRule type="cellIs" dxfId="40" priority="33" operator="equal">
      <formula>$O$1</formula>
    </cfRule>
    <cfRule type="expression" dxfId="39" priority="34" stopIfTrue="1">
      <formula>OR(B10=xxx,B10=today)</formula>
    </cfRule>
    <cfRule type="cellIs" dxfId="38" priority="35" operator="between">
      <formula>xxx</formula>
      <formula>today-1</formula>
    </cfRule>
  </conditionalFormatting>
  <conditionalFormatting sqref="F9:H9">
    <cfRule type="cellIs" dxfId="37" priority="28" stopIfTrue="1" operator="equal">
      <formula>43572</formula>
    </cfRule>
    <cfRule type="cellIs" dxfId="36" priority="29" operator="equal">
      <formula>$O$1</formula>
    </cfRule>
    <cfRule type="expression" dxfId="35" priority="30" stopIfTrue="1">
      <formula>OR(F9=xxx,F9=today)</formula>
    </cfRule>
    <cfRule type="cellIs" dxfId="34" priority="31" operator="between">
      <formula>xxx</formula>
      <formula>today-1</formula>
    </cfRule>
  </conditionalFormatting>
  <conditionalFormatting sqref="E10">
    <cfRule type="cellIs" dxfId="33" priority="24" stopIfTrue="1" operator="equal">
      <formula>43572</formula>
    </cfRule>
    <cfRule type="cellIs" dxfId="32" priority="25" operator="equal">
      <formula>$O$1</formula>
    </cfRule>
    <cfRule type="expression" dxfId="31" priority="26" stopIfTrue="1">
      <formula>OR(E10=xxx,E10=today)</formula>
    </cfRule>
    <cfRule type="cellIs" dxfId="30" priority="27" operator="between">
      <formula>xxx</formula>
      <formula>today-1</formula>
    </cfRule>
  </conditionalFormatting>
  <conditionalFormatting sqref="B14">
    <cfRule type="cellIs" dxfId="29" priority="20" stopIfTrue="1" operator="equal">
      <formula>43572</formula>
    </cfRule>
    <cfRule type="cellIs" dxfId="28" priority="21" operator="equal">
      <formula>$O$1</formula>
    </cfRule>
    <cfRule type="expression" dxfId="27" priority="22" stopIfTrue="1">
      <formula>OR(B14=xxx,B14=today)</formula>
    </cfRule>
    <cfRule type="cellIs" dxfId="26" priority="23" operator="between">
      <formula>xxx</formula>
      <formula>today-1</formula>
    </cfRule>
  </conditionalFormatting>
  <conditionalFormatting sqref="C14">
    <cfRule type="cellIs" dxfId="25" priority="16" stopIfTrue="1" operator="equal">
      <formula>43572</formula>
    </cfRule>
    <cfRule type="cellIs" dxfId="24" priority="17" operator="equal">
      <formula>$O$1</formula>
    </cfRule>
    <cfRule type="expression" dxfId="23" priority="18" stopIfTrue="1">
      <formula>OR(C14=xxx,C14=today)</formula>
    </cfRule>
    <cfRule type="cellIs" dxfId="22" priority="19" operator="between">
      <formula>xxx</formula>
      <formula>today-1</formula>
    </cfRule>
  </conditionalFormatting>
  <conditionalFormatting sqref="D14">
    <cfRule type="cellIs" dxfId="21" priority="12" stopIfTrue="1" operator="equal">
      <formula>43572</formula>
    </cfRule>
    <cfRule type="cellIs" dxfId="20" priority="13" operator="equal">
      <formula>$O$1</formula>
    </cfRule>
    <cfRule type="expression" dxfId="19" priority="14" stopIfTrue="1">
      <formula>OR(D14=xxx,D14=today)</formula>
    </cfRule>
    <cfRule type="cellIs" dxfId="18" priority="15" operator="between">
      <formula>xxx</formula>
      <formula>today-1</formula>
    </cfRule>
  </conditionalFormatting>
  <conditionalFormatting sqref="E14:G14">
    <cfRule type="cellIs" dxfId="17" priority="8" stopIfTrue="1" operator="equal">
      <formula>43572</formula>
    </cfRule>
    <cfRule type="cellIs" dxfId="16" priority="9" operator="equal">
      <formula>$O$1</formula>
    </cfRule>
    <cfRule type="expression" dxfId="15" priority="10" stopIfTrue="1">
      <formula>OR(E14=xxx,E14=today)</formula>
    </cfRule>
    <cfRule type="cellIs" dxfId="14" priority="11" operator="between">
      <formula>xxx</formula>
      <formula>today-1</formula>
    </cfRule>
  </conditionalFormatting>
  <conditionalFormatting sqref="H14">
    <cfRule type="cellIs" dxfId="13" priority="4" stopIfTrue="1" operator="equal">
      <formula>43572</formula>
    </cfRule>
    <cfRule type="cellIs" dxfId="12" priority="5" operator="equal">
      <formula>$O$1</formula>
    </cfRule>
    <cfRule type="expression" dxfId="11" priority="6" stopIfTrue="1">
      <formula>OR(H14=xxx,H14=today)</formula>
    </cfRule>
    <cfRule type="cellIs" dxfId="10" priority="7" operator="between">
      <formula>xxx</formula>
      <formula>today-1</formula>
    </cfRule>
  </conditionalFormatting>
  <conditionalFormatting sqref="B2:H62">
    <cfRule type="cellIs" dxfId="9" priority="53" operator="equal">
      <formula>$O$1</formula>
    </cfRule>
    <cfRule type="expression" dxfId="8" priority="54" stopIfTrue="1">
      <formula>OR(B2=xxx,B2=today)</formula>
    </cfRule>
  </conditionalFormatting>
  <conditionalFormatting sqref="M16:M19">
    <cfRule type="iconSet" priority="2">
      <iconSet iconSet="5Quarters">
        <cfvo type="percent" val="0"/>
        <cfvo type="num" val="1"/>
        <cfvo type="num" val="2"/>
        <cfvo type="num" val="3"/>
        <cfvo type="num" val="4"/>
      </iconSet>
    </cfRule>
  </conditionalFormatting>
  <pageMargins left="0.7" right="0.7" top="0.75" bottom="0.75" header="0.3" footer="0.3"/>
  <pageSetup paperSize="9" orientation="portrait" horizontalDpi="200" verticalDpi="2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I16" sqref="I16"/>
    </sheetView>
  </sheetViews>
  <sheetFormatPr defaultRowHeight="14.4" x14ac:dyDescent="0.3"/>
  <cols>
    <col min="1" max="1" width="21.44140625" bestFit="1" customWidth="1"/>
    <col min="2" max="2" width="16.21875" bestFit="1" customWidth="1"/>
    <col min="3" max="3" width="6.5546875" bestFit="1" customWidth="1"/>
    <col min="4" max="4" width="11.77734375" bestFit="1" customWidth="1"/>
    <col min="5" max="5" width="10.6640625" bestFit="1" customWidth="1"/>
    <col min="6" max="6" width="17.44140625" bestFit="1" customWidth="1"/>
    <col min="7" max="7" width="22" bestFit="1" customWidth="1"/>
    <col min="8" max="8" width="20.88671875" bestFit="1" customWidth="1"/>
    <col min="10" max="10" width="26.109375" customWidth="1"/>
    <col min="11" max="11" width="7.21875" bestFit="1" customWidth="1"/>
    <col min="12" max="12" width="7.77734375" bestFit="1" customWidth="1"/>
  </cols>
  <sheetData>
    <row r="1" spans="1:12" x14ac:dyDescent="0.3">
      <c r="A1" t="s">
        <v>269</v>
      </c>
      <c r="B1" t="s">
        <v>270</v>
      </c>
      <c r="C1" t="s">
        <v>271</v>
      </c>
      <c r="D1" t="s">
        <v>272</v>
      </c>
      <c r="E1" t="s">
        <v>273</v>
      </c>
      <c r="F1" t="s">
        <v>274</v>
      </c>
      <c r="G1" t="s">
        <v>275</v>
      </c>
      <c r="H1" t="s">
        <v>276</v>
      </c>
      <c r="J1" s="60" t="s">
        <v>271</v>
      </c>
      <c r="K1" t="s">
        <v>277</v>
      </c>
    </row>
    <row r="2" spans="1:12" x14ac:dyDescent="0.3">
      <c r="A2" t="s">
        <v>278</v>
      </c>
      <c r="B2" s="143">
        <v>8</v>
      </c>
      <c r="C2" t="s">
        <v>279</v>
      </c>
      <c r="D2" t="s">
        <v>280</v>
      </c>
      <c r="E2" t="s">
        <v>281</v>
      </c>
      <c r="F2" s="143">
        <f t="shared" ref="F2:F30" si="0">IFERROR(B2-3,B2&amp;"-3")</f>
        <v>5</v>
      </c>
      <c r="G2" s="143" t="s">
        <v>85</v>
      </c>
      <c r="H2" s="143" t="str">
        <f t="shared" ref="H2:H30" si="1">IF(G2="-","-",MAX(0,B2-14))</f>
        <v>-</v>
      </c>
    </row>
    <row r="3" spans="1:12" x14ac:dyDescent="0.3">
      <c r="A3" t="s">
        <v>282</v>
      </c>
      <c r="B3" s="143">
        <v>13</v>
      </c>
      <c r="C3" t="s">
        <v>279</v>
      </c>
      <c r="D3" t="s">
        <v>280</v>
      </c>
      <c r="E3" t="s">
        <v>283</v>
      </c>
      <c r="F3" s="143">
        <f t="shared" si="0"/>
        <v>10</v>
      </c>
      <c r="G3" s="143" t="s">
        <v>85</v>
      </c>
      <c r="H3" s="143" t="str">
        <f t="shared" si="1"/>
        <v>-</v>
      </c>
      <c r="J3" s="60" t="s">
        <v>68</v>
      </c>
      <c r="K3" t="s">
        <v>284</v>
      </c>
      <c r="L3" t="s">
        <v>285</v>
      </c>
    </row>
    <row r="4" spans="1:12" x14ac:dyDescent="0.3">
      <c r="A4" s="149" t="s">
        <v>286</v>
      </c>
      <c r="B4" s="143">
        <v>14</v>
      </c>
      <c r="C4" t="s">
        <v>279</v>
      </c>
      <c r="D4" t="s">
        <v>287</v>
      </c>
      <c r="E4" s="149" t="s">
        <v>288</v>
      </c>
      <c r="F4" s="143">
        <f t="shared" si="0"/>
        <v>11</v>
      </c>
      <c r="G4" s="143" t="s">
        <v>85</v>
      </c>
      <c r="H4" s="143" t="str">
        <f t="shared" si="1"/>
        <v>-</v>
      </c>
      <c r="J4" s="61" t="s">
        <v>289</v>
      </c>
      <c r="K4" s="63"/>
      <c r="L4" s="63"/>
    </row>
    <row r="5" spans="1:12" x14ac:dyDescent="0.3">
      <c r="A5" t="s">
        <v>167</v>
      </c>
      <c r="B5" s="143">
        <v>15</v>
      </c>
      <c r="C5" t="s">
        <v>279</v>
      </c>
      <c r="D5" t="s">
        <v>87</v>
      </c>
      <c r="E5" t="s">
        <v>290</v>
      </c>
      <c r="F5" s="143">
        <f t="shared" si="0"/>
        <v>12</v>
      </c>
      <c r="G5" s="143" t="s">
        <v>85</v>
      </c>
      <c r="H5" s="143" t="str">
        <f t="shared" si="1"/>
        <v>-</v>
      </c>
      <c r="J5" s="62" t="s">
        <v>291</v>
      </c>
      <c r="K5" s="63"/>
      <c r="L5" s="63"/>
    </row>
    <row r="6" spans="1:12" x14ac:dyDescent="0.3">
      <c r="A6" t="s">
        <v>154</v>
      </c>
      <c r="B6" s="143">
        <v>17</v>
      </c>
      <c r="C6" t="s">
        <v>279</v>
      </c>
      <c r="D6" t="s">
        <v>87</v>
      </c>
      <c r="E6" t="s">
        <v>291</v>
      </c>
      <c r="F6" s="143">
        <f t="shared" si="0"/>
        <v>14</v>
      </c>
      <c r="G6" s="143" t="s">
        <v>85</v>
      </c>
      <c r="H6" s="143" t="str">
        <f t="shared" si="1"/>
        <v>-</v>
      </c>
      <c r="J6" s="150" t="s">
        <v>292</v>
      </c>
      <c r="K6" s="63">
        <v>0</v>
      </c>
      <c r="L6" s="63">
        <v>6</v>
      </c>
    </row>
    <row r="7" spans="1:12" x14ac:dyDescent="0.3">
      <c r="A7" s="149" t="s">
        <v>293</v>
      </c>
      <c r="B7" s="143">
        <v>23</v>
      </c>
      <c r="C7" t="s">
        <v>279</v>
      </c>
      <c r="D7" t="s">
        <v>87</v>
      </c>
      <c r="E7" s="149" t="s">
        <v>288</v>
      </c>
      <c r="F7" s="143">
        <f t="shared" si="0"/>
        <v>20</v>
      </c>
      <c r="G7" s="143" t="s">
        <v>85</v>
      </c>
      <c r="H7" s="143" t="str">
        <f t="shared" si="1"/>
        <v>-</v>
      </c>
      <c r="J7" s="150" t="s">
        <v>294</v>
      </c>
      <c r="K7" s="63">
        <v>0</v>
      </c>
      <c r="L7" s="63">
        <v>8</v>
      </c>
    </row>
    <row r="8" spans="1:12" x14ac:dyDescent="0.3">
      <c r="A8" t="s">
        <v>295</v>
      </c>
      <c r="B8" s="143">
        <v>23</v>
      </c>
      <c r="C8" t="s">
        <v>279</v>
      </c>
      <c r="D8" t="s">
        <v>87</v>
      </c>
      <c r="E8" t="s">
        <v>283</v>
      </c>
      <c r="F8" s="143">
        <f t="shared" si="0"/>
        <v>20</v>
      </c>
      <c r="G8" s="143" t="s">
        <v>85</v>
      </c>
      <c r="H8" s="143" t="str">
        <f t="shared" si="1"/>
        <v>-</v>
      </c>
      <c r="J8" s="61" t="s">
        <v>296</v>
      </c>
      <c r="K8" s="63"/>
      <c r="L8" s="63"/>
    </row>
    <row r="9" spans="1:12" x14ac:dyDescent="0.3">
      <c r="A9" s="149" t="s">
        <v>297</v>
      </c>
      <c r="B9" s="143">
        <v>30</v>
      </c>
      <c r="C9" t="s">
        <v>279</v>
      </c>
      <c r="D9" t="s">
        <v>287</v>
      </c>
      <c r="E9" s="149" t="s">
        <v>288</v>
      </c>
      <c r="F9" s="143">
        <f t="shared" si="0"/>
        <v>27</v>
      </c>
      <c r="G9" s="143" t="s">
        <v>85</v>
      </c>
      <c r="H9" s="143" t="str">
        <f t="shared" si="1"/>
        <v>-</v>
      </c>
      <c r="J9" s="62" t="s">
        <v>288</v>
      </c>
      <c r="K9" s="63"/>
      <c r="L9" s="63"/>
    </row>
    <row r="10" spans="1:12" x14ac:dyDescent="0.3">
      <c r="A10" t="s">
        <v>298</v>
      </c>
      <c r="B10" s="143">
        <v>39</v>
      </c>
      <c r="C10" t="s">
        <v>279</v>
      </c>
      <c r="D10" t="s">
        <v>87</v>
      </c>
      <c r="E10" t="s">
        <v>281</v>
      </c>
      <c r="F10" s="143">
        <f t="shared" si="0"/>
        <v>36</v>
      </c>
      <c r="G10" s="143" t="s">
        <v>85</v>
      </c>
      <c r="H10" s="143" t="str">
        <f t="shared" si="1"/>
        <v>-</v>
      </c>
      <c r="J10" s="151" t="s">
        <v>299</v>
      </c>
      <c r="K10" s="152">
        <v>0.5</v>
      </c>
      <c r="L10" s="152">
        <v>14.5</v>
      </c>
    </row>
    <row r="11" spans="1:12" x14ac:dyDescent="0.3">
      <c r="A11" t="s">
        <v>300</v>
      </c>
      <c r="B11" s="143" t="s">
        <v>301</v>
      </c>
      <c r="C11" t="s">
        <v>279</v>
      </c>
      <c r="D11" t="s">
        <v>302</v>
      </c>
      <c r="E11" t="s">
        <v>291</v>
      </c>
      <c r="F11" s="143" t="str">
        <f t="shared" si="0"/>
        <v>?-3</v>
      </c>
      <c r="G11" s="143" t="s">
        <v>85</v>
      </c>
      <c r="H11" s="143" t="str">
        <f t="shared" si="1"/>
        <v>-</v>
      </c>
      <c r="J11" s="62" t="s">
        <v>291</v>
      </c>
      <c r="K11" s="63"/>
      <c r="L11" s="63"/>
    </row>
    <row r="12" spans="1:12" x14ac:dyDescent="0.3">
      <c r="A12" t="s">
        <v>292</v>
      </c>
      <c r="B12" s="143">
        <v>6</v>
      </c>
      <c r="C12" t="s">
        <v>277</v>
      </c>
      <c r="D12" t="s">
        <v>280</v>
      </c>
      <c r="E12" t="s">
        <v>291</v>
      </c>
      <c r="F12" s="143">
        <f t="shared" si="0"/>
        <v>3</v>
      </c>
      <c r="G12" s="143" t="s">
        <v>289</v>
      </c>
      <c r="H12" s="143">
        <f t="shared" si="1"/>
        <v>0</v>
      </c>
      <c r="J12" s="151" t="s">
        <v>303</v>
      </c>
      <c r="K12" s="152">
        <v>1</v>
      </c>
      <c r="L12" s="152">
        <v>15</v>
      </c>
    </row>
    <row r="13" spans="1:12" x14ac:dyDescent="0.3">
      <c r="A13" t="s">
        <v>294</v>
      </c>
      <c r="B13" s="143">
        <v>8</v>
      </c>
      <c r="C13" t="s">
        <v>277</v>
      </c>
      <c r="D13" t="s">
        <v>302</v>
      </c>
      <c r="E13" t="s">
        <v>291</v>
      </c>
      <c r="F13" s="143">
        <f t="shared" si="0"/>
        <v>5</v>
      </c>
      <c r="G13" s="143" t="s">
        <v>289</v>
      </c>
      <c r="H13" s="143">
        <f t="shared" si="1"/>
        <v>0</v>
      </c>
      <c r="J13" s="62" t="s">
        <v>283</v>
      </c>
      <c r="K13" s="63"/>
      <c r="L13" s="63"/>
    </row>
    <row r="14" spans="1:12" x14ac:dyDescent="0.3">
      <c r="A14" t="s">
        <v>299</v>
      </c>
      <c r="B14" s="143">
        <v>14.5</v>
      </c>
      <c r="C14" t="s">
        <v>277</v>
      </c>
      <c r="D14" t="s">
        <v>304</v>
      </c>
      <c r="E14" t="s">
        <v>288</v>
      </c>
      <c r="F14" s="143">
        <f t="shared" si="0"/>
        <v>11.5</v>
      </c>
      <c r="G14" s="143" t="s">
        <v>296</v>
      </c>
      <c r="H14" s="143">
        <f t="shared" si="1"/>
        <v>0.5</v>
      </c>
      <c r="J14" s="151" t="s">
        <v>305</v>
      </c>
      <c r="K14" s="152">
        <v>1</v>
      </c>
      <c r="L14" s="152">
        <v>15</v>
      </c>
    </row>
    <row r="15" spans="1:12" x14ac:dyDescent="0.3">
      <c r="A15" t="s">
        <v>305</v>
      </c>
      <c r="B15" s="143">
        <v>15</v>
      </c>
      <c r="C15" t="s">
        <v>277</v>
      </c>
      <c r="D15" t="s">
        <v>280</v>
      </c>
      <c r="E15" t="s">
        <v>283</v>
      </c>
      <c r="F15" s="143">
        <f t="shared" si="0"/>
        <v>12</v>
      </c>
      <c r="G15" s="143" t="s">
        <v>296</v>
      </c>
      <c r="H15" s="143">
        <f t="shared" si="1"/>
        <v>1</v>
      </c>
      <c r="J15" s="61" t="s">
        <v>306</v>
      </c>
      <c r="K15" s="63"/>
      <c r="L15" s="63"/>
    </row>
    <row r="16" spans="1:12" x14ac:dyDescent="0.3">
      <c r="A16" t="s">
        <v>303</v>
      </c>
      <c r="B16" s="143">
        <v>15</v>
      </c>
      <c r="C16" t="s">
        <v>277</v>
      </c>
      <c r="D16" t="s">
        <v>304</v>
      </c>
      <c r="E16" t="s">
        <v>291</v>
      </c>
      <c r="F16" s="143">
        <f t="shared" si="0"/>
        <v>12</v>
      </c>
      <c r="G16" s="143" t="s">
        <v>296</v>
      </c>
      <c r="H16" s="143">
        <f t="shared" si="1"/>
        <v>1</v>
      </c>
      <c r="J16" s="62" t="s">
        <v>291</v>
      </c>
      <c r="K16" s="63"/>
      <c r="L16" s="63"/>
    </row>
    <row r="17" spans="1:12" x14ac:dyDescent="0.3">
      <c r="A17" s="149" t="s">
        <v>307</v>
      </c>
      <c r="B17" s="143" t="s">
        <v>301</v>
      </c>
      <c r="C17" t="s">
        <v>277</v>
      </c>
      <c r="D17" t="s">
        <v>304</v>
      </c>
      <c r="E17" t="s">
        <v>291</v>
      </c>
      <c r="F17" s="143" t="str">
        <f t="shared" si="0"/>
        <v>?-3</v>
      </c>
      <c r="G17" s="143" t="s">
        <v>306</v>
      </c>
      <c r="H17" s="143" t="e">
        <f t="shared" si="1"/>
        <v>#VALUE!</v>
      </c>
      <c r="J17" s="153" t="s">
        <v>308</v>
      </c>
      <c r="K17" s="154">
        <v>5</v>
      </c>
      <c r="L17" s="154">
        <v>19</v>
      </c>
    </row>
    <row r="18" spans="1:12" x14ac:dyDescent="0.3">
      <c r="A18" s="149" t="s">
        <v>309</v>
      </c>
      <c r="B18" s="143">
        <v>18</v>
      </c>
      <c r="C18" t="s">
        <v>277</v>
      </c>
      <c r="D18" t="s">
        <v>304</v>
      </c>
      <c r="E18" s="149" t="s">
        <v>288</v>
      </c>
      <c r="F18" s="143">
        <f t="shared" si="0"/>
        <v>15</v>
      </c>
      <c r="G18" s="155" t="s">
        <v>85</v>
      </c>
      <c r="H18" s="143" t="str">
        <f t="shared" si="1"/>
        <v>-</v>
      </c>
      <c r="J18" s="153" t="s">
        <v>310</v>
      </c>
      <c r="K18" s="154">
        <v>4</v>
      </c>
      <c r="L18" s="154">
        <v>18</v>
      </c>
    </row>
    <row r="19" spans="1:12" x14ac:dyDescent="0.3">
      <c r="A19" t="s">
        <v>310</v>
      </c>
      <c r="B19" s="143">
        <v>18</v>
      </c>
      <c r="C19" t="s">
        <v>277</v>
      </c>
      <c r="D19" t="s">
        <v>280</v>
      </c>
      <c r="E19" t="s">
        <v>291</v>
      </c>
      <c r="F19" s="143">
        <f t="shared" si="0"/>
        <v>15</v>
      </c>
      <c r="G19" s="143" t="s">
        <v>306</v>
      </c>
      <c r="H19" s="143">
        <f t="shared" si="1"/>
        <v>4</v>
      </c>
      <c r="J19" s="150" t="s">
        <v>307</v>
      </c>
      <c r="K19" s="63" t="e">
        <v>#VALUE!</v>
      </c>
      <c r="L19" s="63">
        <v>0</v>
      </c>
    </row>
    <row r="20" spans="1:12" x14ac:dyDescent="0.3">
      <c r="A20" t="s">
        <v>311</v>
      </c>
      <c r="B20" s="143">
        <v>18</v>
      </c>
      <c r="C20" t="s">
        <v>277</v>
      </c>
      <c r="D20" t="s">
        <v>287</v>
      </c>
      <c r="E20" t="s">
        <v>283</v>
      </c>
      <c r="F20" s="143">
        <f t="shared" si="0"/>
        <v>15</v>
      </c>
      <c r="G20" s="143" t="s">
        <v>306</v>
      </c>
      <c r="H20" s="143">
        <f t="shared" si="1"/>
        <v>4</v>
      </c>
      <c r="J20" s="62" t="s">
        <v>283</v>
      </c>
      <c r="K20" s="63"/>
      <c r="L20" s="63"/>
    </row>
    <row r="21" spans="1:12" x14ac:dyDescent="0.3">
      <c r="A21" t="s">
        <v>308</v>
      </c>
      <c r="B21" s="143">
        <v>19</v>
      </c>
      <c r="C21" t="s">
        <v>277</v>
      </c>
      <c r="D21" t="s">
        <v>304</v>
      </c>
      <c r="E21" t="s">
        <v>291</v>
      </c>
      <c r="F21" s="143">
        <f t="shared" si="0"/>
        <v>16</v>
      </c>
      <c r="G21" s="143" t="s">
        <v>306</v>
      </c>
      <c r="H21" s="143">
        <f t="shared" si="1"/>
        <v>5</v>
      </c>
      <c r="J21" s="153" t="s">
        <v>312</v>
      </c>
      <c r="K21" s="154">
        <v>5</v>
      </c>
      <c r="L21" s="154">
        <v>19</v>
      </c>
    </row>
    <row r="22" spans="1:12" x14ac:dyDescent="0.3">
      <c r="A22" t="s">
        <v>312</v>
      </c>
      <c r="B22" s="143">
        <v>19</v>
      </c>
      <c r="C22" t="s">
        <v>277</v>
      </c>
      <c r="D22" t="s">
        <v>304</v>
      </c>
      <c r="E22" t="s">
        <v>283</v>
      </c>
      <c r="F22" s="143">
        <f t="shared" si="0"/>
        <v>16</v>
      </c>
      <c r="G22" s="143" t="s">
        <v>306</v>
      </c>
      <c r="H22" s="143">
        <f t="shared" si="1"/>
        <v>5</v>
      </c>
      <c r="J22" s="153" t="s">
        <v>311</v>
      </c>
      <c r="K22" s="154">
        <v>4</v>
      </c>
      <c r="L22" s="154">
        <v>18</v>
      </c>
    </row>
    <row r="23" spans="1:12" x14ac:dyDescent="0.3">
      <c r="A23" t="s">
        <v>313</v>
      </c>
      <c r="B23" s="143">
        <v>21</v>
      </c>
      <c r="C23" t="s">
        <v>277</v>
      </c>
      <c r="D23" t="s">
        <v>304</v>
      </c>
      <c r="E23" t="s">
        <v>290</v>
      </c>
      <c r="F23" s="143">
        <f t="shared" si="0"/>
        <v>18</v>
      </c>
      <c r="G23" s="143" t="s">
        <v>314</v>
      </c>
      <c r="H23" s="143">
        <f t="shared" si="1"/>
        <v>7</v>
      </c>
      <c r="J23" s="61" t="s">
        <v>85</v>
      </c>
      <c r="K23" s="63"/>
      <c r="L23" s="63"/>
    </row>
    <row r="24" spans="1:12" x14ac:dyDescent="0.3">
      <c r="A24" t="s">
        <v>315</v>
      </c>
      <c r="B24" s="143">
        <v>22</v>
      </c>
      <c r="C24" t="s">
        <v>277</v>
      </c>
      <c r="D24" t="s">
        <v>280</v>
      </c>
      <c r="E24" t="s">
        <v>281</v>
      </c>
      <c r="F24" s="143">
        <f t="shared" si="0"/>
        <v>19</v>
      </c>
      <c r="G24" s="143" t="s">
        <v>314</v>
      </c>
      <c r="H24" s="143">
        <f t="shared" si="1"/>
        <v>8</v>
      </c>
      <c r="J24" s="62" t="s">
        <v>288</v>
      </c>
      <c r="K24" s="63"/>
      <c r="L24" s="63"/>
    </row>
    <row r="25" spans="1:12" x14ac:dyDescent="0.3">
      <c r="A25" t="s">
        <v>316</v>
      </c>
      <c r="B25" s="143">
        <v>25</v>
      </c>
      <c r="C25" t="s">
        <v>277</v>
      </c>
      <c r="D25" t="s">
        <v>304</v>
      </c>
      <c r="E25" t="s">
        <v>291</v>
      </c>
      <c r="F25" s="143">
        <f t="shared" si="0"/>
        <v>22</v>
      </c>
      <c r="G25" s="155" t="s">
        <v>85</v>
      </c>
      <c r="H25" s="143" t="str">
        <f t="shared" si="1"/>
        <v>-</v>
      </c>
      <c r="J25" s="150" t="s">
        <v>309</v>
      </c>
      <c r="K25" s="63">
        <v>0</v>
      </c>
      <c r="L25" s="63">
        <v>18</v>
      </c>
    </row>
    <row r="26" spans="1:12" x14ac:dyDescent="0.3">
      <c r="A26" t="s">
        <v>317</v>
      </c>
      <c r="B26" s="143">
        <v>25</v>
      </c>
      <c r="C26" t="s">
        <v>277</v>
      </c>
      <c r="D26" t="s">
        <v>302</v>
      </c>
      <c r="E26" t="s">
        <v>291</v>
      </c>
      <c r="F26" s="143">
        <f t="shared" si="0"/>
        <v>22</v>
      </c>
      <c r="G26" s="143" t="s">
        <v>314</v>
      </c>
      <c r="H26" s="143">
        <f t="shared" si="1"/>
        <v>11</v>
      </c>
      <c r="J26" s="62" t="s">
        <v>291</v>
      </c>
      <c r="K26" s="63"/>
      <c r="L26" s="63"/>
    </row>
    <row r="27" spans="1:12" x14ac:dyDescent="0.3">
      <c r="A27" t="s">
        <v>318</v>
      </c>
      <c r="B27" s="143">
        <v>30</v>
      </c>
      <c r="C27" t="s">
        <v>277</v>
      </c>
      <c r="D27" t="s">
        <v>287</v>
      </c>
      <c r="E27" t="s">
        <v>288</v>
      </c>
      <c r="F27" s="143">
        <f t="shared" si="0"/>
        <v>27</v>
      </c>
      <c r="G27" s="143" t="s">
        <v>314</v>
      </c>
      <c r="H27" s="143">
        <f t="shared" si="1"/>
        <v>16</v>
      </c>
      <c r="J27" s="150" t="s">
        <v>316</v>
      </c>
      <c r="K27" s="63">
        <v>0</v>
      </c>
      <c r="L27" s="63">
        <v>25</v>
      </c>
    </row>
    <row r="28" spans="1:12" x14ac:dyDescent="0.3">
      <c r="A28" s="156" t="s">
        <v>319</v>
      </c>
      <c r="B28" s="143">
        <v>33</v>
      </c>
      <c r="C28" t="s">
        <v>277</v>
      </c>
      <c r="D28" t="s">
        <v>304</v>
      </c>
      <c r="E28" t="s">
        <v>281</v>
      </c>
      <c r="F28" s="143">
        <f t="shared" si="0"/>
        <v>30</v>
      </c>
      <c r="G28" s="143" t="s">
        <v>314</v>
      </c>
      <c r="H28" s="143">
        <f t="shared" si="1"/>
        <v>19</v>
      </c>
      <c r="J28" s="61" t="s">
        <v>314</v>
      </c>
      <c r="K28" s="63"/>
      <c r="L28" s="63"/>
    </row>
    <row r="29" spans="1:12" x14ac:dyDescent="0.3">
      <c r="A29" t="s">
        <v>320</v>
      </c>
      <c r="B29" s="143">
        <v>40</v>
      </c>
      <c r="C29" t="s">
        <v>277</v>
      </c>
      <c r="D29" t="s">
        <v>280</v>
      </c>
      <c r="E29" t="s">
        <v>283</v>
      </c>
      <c r="F29" s="143">
        <f t="shared" si="0"/>
        <v>37</v>
      </c>
      <c r="G29" s="143" t="s">
        <v>314</v>
      </c>
      <c r="H29" s="143">
        <f t="shared" si="1"/>
        <v>26</v>
      </c>
      <c r="J29" s="62" t="s">
        <v>288</v>
      </c>
      <c r="K29" s="63"/>
      <c r="L29" s="63"/>
    </row>
    <row r="30" spans="1:12" x14ac:dyDescent="0.3">
      <c r="A30" t="s">
        <v>321</v>
      </c>
      <c r="B30" s="143">
        <v>45</v>
      </c>
      <c r="C30" t="s">
        <v>277</v>
      </c>
      <c r="D30" t="s">
        <v>280</v>
      </c>
      <c r="E30" t="s">
        <v>291</v>
      </c>
      <c r="F30" s="143">
        <f t="shared" si="0"/>
        <v>42</v>
      </c>
      <c r="G30" s="143" t="s">
        <v>314</v>
      </c>
      <c r="H30" s="143">
        <f t="shared" si="1"/>
        <v>31</v>
      </c>
      <c r="J30" s="150" t="s">
        <v>318</v>
      </c>
      <c r="K30" s="63">
        <v>16</v>
      </c>
      <c r="L30" s="63">
        <v>30</v>
      </c>
    </row>
    <row r="31" spans="1:12" x14ac:dyDescent="0.3">
      <c r="J31" s="62" t="s">
        <v>291</v>
      </c>
      <c r="K31" s="63"/>
      <c r="L31" s="63"/>
    </row>
    <row r="32" spans="1:12" x14ac:dyDescent="0.3">
      <c r="J32" s="150" t="s">
        <v>317</v>
      </c>
      <c r="K32" s="63">
        <v>11</v>
      </c>
      <c r="L32" s="63">
        <v>25</v>
      </c>
    </row>
    <row r="33" spans="10:12" x14ac:dyDescent="0.3">
      <c r="J33" s="150" t="s">
        <v>321</v>
      </c>
      <c r="K33" s="63">
        <v>31</v>
      </c>
      <c r="L33" s="63">
        <v>45</v>
      </c>
    </row>
    <row r="34" spans="10:12" x14ac:dyDescent="0.3">
      <c r="J34" s="62" t="s">
        <v>283</v>
      </c>
      <c r="K34" s="63"/>
      <c r="L34" s="63"/>
    </row>
    <row r="35" spans="10:12" x14ac:dyDescent="0.3">
      <c r="J35" s="150" t="s">
        <v>320</v>
      </c>
      <c r="K35" s="63">
        <v>26</v>
      </c>
      <c r="L35" s="63">
        <v>40</v>
      </c>
    </row>
    <row r="36" spans="10:12" x14ac:dyDescent="0.3">
      <c r="J36" s="62" t="s">
        <v>290</v>
      </c>
      <c r="K36" s="63"/>
      <c r="L36" s="63"/>
    </row>
    <row r="37" spans="10:12" x14ac:dyDescent="0.3">
      <c r="J37" s="150" t="s">
        <v>313</v>
      </c>
      <c r="K37" s="63">
        <v>7</v>
      </c>
      <c r="L37" s="63">
        <v>21</v>
      </c>
    </row>
    <row r="38" spans="10:12" x14ac:dyDescent="0.3">
      <c r="J38" s="62" t="s">
        <v>281</v>
      </c>
      <c r="K38" s="63"/>
      <c r="L38" s="63"/>
    </row>
    <row r="39" spans="10:12" x14ac:dyDescent="0.3">
      <c r="J39" s="150" t="s">
        <v>315</v>
      </c>
      <c r="K39" s="63">
        <v>8</v>
      </c>
      <c r="L39" s="63">
        <v>22</v>
      </c>
    </row>
    <row r="40" spans="10:12" x14ac:dyDescent="0.3">
      <c r="J40" s="150" t="s">
        <v>319</v>
      </c>
      <c r="K40" s="63">
        <v>19</v>
      </c>
      <c r="L40" s="63">
        <v>33</v>
      </c>
    </row>
    <row r="41" spans="10:12" x14ac:dyDescent="0.3">
      <c r="J41" s="61" t="s">
        <v>69</v>
      </c>
      <c r="K41" s="63" t="e">
        <v>#VALUE!</v>
      </c>
      <c r="L41" s="63">
        <v>391.5</v>
      </c>
    </row>
  </sheetData>
  <autoFilter ref="A1:H30">
    <sortState ref="A2:H30">
      <sortCondition ref="C2:C30"/>
      <sortCondition ref="B2:B30"/>
    </sortState>
  </autoFilter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6 лет назад</vt:lpstr>
      <vt:lpstr>события (пивот)</vt:lpstr>
      <vt:lpstr>События</vt:lpstr>
      <vt:lpstr>Ежедневник и план</vt:lpstr>
      <vt:lpstr>Сессии</vt:lpstr>
      <vt:lpstr>По дням</vt:lpstr>
      <vt:lpstr>Календарик</vt:lpstr>
      <vt:lpstr>возраст</vt:lpstr>
      <vt:lpstr>game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2018-03-25T20:16:49Z</dcterms:created>
  <dcterms:modified xsi:type="dcterms:W3CDTF">2018-04-25T18:28:23Z</dcterms:modified>
</cp:coreProperties>
</file>